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EBDD53B0-F8D8-4173-B46F-97376A6D1914}" xr6:coauthVersionLast="36" xr6:coauthVersionMax="36" xr10:uidLastSave="{00000000-0000-0000-0000-000000000000}"/>
  <bookViews>
    <workbookView xWindow="0" yWindow="0" windowWidth="20490" windowHeight="6705"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生活支援型訪問サービス" sheetId="10" r:id="rId5"/>
  </sheets>
  <definedNames>
    <definedName name="_xlnm.Print_Area" localSheetId="4">【記載例】生活支援型訪問サービス!$A$1:$BD$51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【記載例】生活支援型訪問サービス!$1:$12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従事者">プルダウン・リスト!$G$13:$G$23</definedName>
    <definedName name="職種">プルダウン・リスト!$C$12:$K$12</definedName>
    <definedName name="訪問介護員">プルダウン・リスト!$E$13:$E$25</definedName>
    <definedName name="訪問事業責任者">プルダウン・リスト!$F$13:$F$23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s="1"/>
  <c r="L38" i="10"/>
  <c r="L40" i="10" s="1"/>
  <c r="C45" i="10" s="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V39" i="10" l="1"/>
  <c r="T39" i="10"/>
  <c r="V38" i="10"/>
  <c r="T38" i="10"/>
  <c r="V37" i="10"/>
  <c r="T37" i="10"/>
  <c r="V36" i="10"/>
  <c r="T36" i="10"/>
  <c r="T40" i="10" s="1"/>
  <c r="AW26" i="10"/>
  <c r="AW29" i="10"/>
  <c r="AW15" i="10"/>
  <c r="AW30" i="10"/>
  <c r="AW28" i="10"/>
  <c r="AW20" i="10"/>
  <c r="AW16" i="10"/>
  <c r="AW24" i="10"/>
  <c r="AW14" i="10"/>
  <c r="AW25" i="10"/>
  <c r="AW19" i="10"/>
  <c r="AW13" i="10"/>
  <c r="AW23" i="10"/>
  <c r="AW27" i="10"/>
  <c r="AW22" i="10"/>
  <c r="AW18" i="10"/>
  <c r="V40"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<sst xmlns="http://schemas.openxmlformats.org/spreadsheetml/2006/main" count="473" uniqueCount="176">
  <si>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</si>
  <si>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</si>
  <si>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</si>
  <si>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</si>
  <si>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</si>
  <si>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</si>
  <si>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</si>
  <si>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</si>
  <si>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</si>
  <si>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</si>
  <si>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</si>
  <si>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</si>
  <si>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</si>
  <si>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</si>
  <si>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</si>
  <si>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</si>
  <si>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</si>
  <si>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</si>
  <si>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</si>
  <si>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</si>
  <si>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</si>
  <si>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</si>
  <si>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</si>
  <si>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</si>
  <si>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</si>
  <si>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</si>
  <si>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</si>
  <si>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</si>
  <si>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</si>
  <si>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</si>
  <si>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</si>
  <si>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</si>
  <si>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</si>
  <si>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</si>
  <si>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</si>
  <si>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</si>
  <si>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</si>
  <si>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</si>
  <si>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</si>
  <si>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</si>
  <si>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</si>
  <si>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</si>
  <si>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</si>
  <si>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</si>
  <si>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</si>
  <si>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</si>
  <si>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</si>
  <si>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</si>
  <si>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</si>
  <si>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</si>
  <si>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</si>
  <si>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</si>
  <si>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</si>
  <si>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</si>
  <si>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</si>
  <si>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</si>
  <si>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</si>
  <si>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</si>
  <si>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</si>
  <si>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</si>
  <si>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</si>
  <si>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</si>
  <si>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</si>
  <si>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</si>
  <si>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</si>
  <si>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</si>
  <si>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</si>
  <si>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</si>
  <si>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</si>
  <si>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</si>
  <si>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</si>
  <si>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</si>
  <si>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</si>
  <si>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</si>
  <si>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</si>
  <si>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</si>
  <si>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</si>
  <si>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</si>
  <si>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</si>
  <si>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</si>
  <si>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</si>
  <si>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</si>
  <si>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</si>
  <si>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</si>
  <si>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</si>
  <si>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</si>
  <si>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</si>
  <si>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</si>
  <si>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</si>
  <si>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</si>
  <si>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</si>
  <si>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</si>
  <si>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</si>
  <si>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</si>
  <si>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</si>
  <si>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</si>
  <si>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</si>
  <si>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</si>
  <si>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</si>
  <si>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</si>
  <si>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</si>
  <si>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</si>
  <si>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</si>
  <si>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</si>
  <si>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</si>
  <si>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</si>
  <si>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</si>
  <si>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</si>
  <si>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</si>
  <si>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</si>
  <si>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</si>
  <si>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</si>
  <si>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</si>
  <si>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</si>
  <si>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</si>
  <si>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</si>
  <si>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</si>
  <si>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</si>
  <si>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</si>
  <si>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</si>
  <si>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</si>
  <si>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</si>
  <si>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</si>
  <si>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</si>
  <si>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</si>
  <si>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</si>
  <si>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</si>
  <si>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</si>
  <si>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</si>
  <si>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</si>
  <si>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</si>
  <si>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</si>
  <si>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</si>
  <si>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</si>
  <si>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</si>
  <si>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</si>
  <si>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</si>
  <si>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</si>
  <si>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</si>
  <si>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</si>
  <si>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</si>
  <si>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</si>
  <si>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</si>
  <si>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</si>
  <si>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</si>
  <si>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</si>
  <si>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</si>
  <si>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</si>
  <si>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</si>
  <si>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</si>
  <si>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</si>
  <si>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</si>
  <si>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</si>
  <si>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</si>
  <si>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</si>
  <si>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</si>
  <si>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</si>
  <si>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</si>
  <si>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</si>
  <si>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</si>
  <si>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</si>
  <si>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</si>
  <si>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</si>
  <si>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</si>
  <si>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訪問事業責任者</t>
    <rPh sb="0" eb="7">
      <t>ホウモンジギョウセキニンシャ</t>
    </rPh>
    <phoneticPr fontId="1"/>
  </si>
  <si>
    <t>従事者</t>
    <rPh sb="0" eb="3">
      <t>ジュウジシャ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</si>
  <si>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</si>
  <si>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</si>
  <si>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</si>
  <si>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入門的研修修了者</t>
    <rPh sb="0" eb="2">
      <t>ニュウモン</t>
    </rPh>
    <rPh sb="2" eb="3">
      <t>テキ</t>
    </rPh>
    <rPh sb="3" eb="5">
      <t>ケンシュウ</t>
    </rPh>
    <rPh sb="5" eb="8">
      <t>シュウリョウシャ</t>
    </rPh>
    <phoneticPr fontId="1"/>
  </si>
  <si>
    <t>一定の研修修了者</t>
    <rPh sb="0" eb="2">
      <t>イッテイ</t>
    </rPh>
    <rPh sb="3" eb="8">
      <t>ケンシュウシュウリョウシャ</t>
    </rPh>
    <phoneticPr fontId="1"/>
  </si>
  <si>
    <t>予防給付型訪問サービス（従前相当サービス）</t>
    <rPh sb="0" eb="7">
      <t>ヨボウキュウフガタホウモン</t>
    </rPh>
    <rPh sb="12" eb="16">
      <t>ジュウゼンソウトウ</t>
    </rPh>
    <phoneticPr fontId="1"/>
  </si>
  <si>
    <t>生活支援型訪問サービス（緩和型サービス）</t>
    <rPh sb="0" eb="7">
      <t>セイカツシエンガタホウモン</t>
    </rPh>
    <rPh sb="12" eb="15">
      <t>カンワガタ</t>
    </rPh>
    <phoneticPr fontId="1"/>
  </si>
  <si>
    <t>B</t>
  </si>
  <si>
    <t>従事者</t>
    <rPh sb="0" eb="3">
      <t>ジュウジシャ</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</si>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</sst>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175</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172</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5</v>
      </c>
      <c r="V2" s="227"/>
      <c r="W2" s="39" t="s">
        <v>17</v>
      </c>
      <c r="X2" s="226">
        <f>IF(U2=0,"",YEAR(DATE(2018+U2,1,1)))</f>
        <v>2023</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100</v>
      </c>
      <c r="AZ3" s="166" t="s">
        <v>141</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132</v>
      </c>
      <c r="AZ4" s="166" t="s">
        <v>133</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74</v>
      </c>
      <c r="AK5" s="60"/>
      <c r="AL5" s="60"/>
      <c r="AM5" s="60"/>
      <c r="AN5" s="60"/>
      <c r="AO5" s="60"/>
      <c r="AP5" s="60"/>
      <c r="AQ5" s="60"/>
      <c r="AR5" s="49"/>
      <c r="AS5" s="49"/>
      <c r="AT5" s="61"/>
      <c r="AU5" s="60"/>
      <c r="AV5" s="240">
        <v>40</v>
      </c>
      <c r="AW5" s="241"/>
      <c r="AX5" s="61" t="s">
        <v>24</v>
      </c>
      <c r="AY5" s="60"/>
      <c r="AZ5" s="240">
        <v>160</v>
      </c>
      <c r="BA5" s="241"/>
      <c r="BB5" s="61" t="s">
        <v>116</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81</v>
      </c>
      <c r="D8" s="264"/>
      <c r="E8" s="255" t="s">
        <v>82</v>
      </c>
      <c r="F8" s="264"/>
      <c r="G8" s="255" t="s">
        <v>83</v>
      </c>
      <c r="H8" s="256"/>
      <c r="I8" s="256"/>
      <c r="J8" s="256"/>
      <c r="K8" s="264"/>
      <c r="L8" s="255" t="s">
        <v>84</v>
      </c>
      <c r="M8" s="256"/>
      <c r="N8" s="256"/>
      <c r="O8" s="257"/>
      <c r="P8" s="242" t="s">
        <v>149</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85</v>
      </c>
      <c r="AX8" s="191"/>
      <c r="AY8" s="238" t="s">
        <v>147</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7</v>
      </c>
      <c r="Q11" s="90">
        <f>WEEKDAY(DATE($X$2,$AB$2,2))</f>
        <v>1</v>
      </c>
      <c r="R11" s="90">
        <f>WEEKDAY(DATE($X$2,$AB$2,3))</f>
        <v>2</v>
      </c>
      <c r="S11" s="90">
        <f>WEEKDAY(DATE($X$2,$AB$2,4))</f>
        <v>3</v>
      </c>
      <c r="T11" s="90">
        <f>WEEKDAY(DATE($X$2,$AB$2,5))</f>
        <v>4</v>
      </c>
      <c r="U11" s="90">
        <f>WEEKDAY(DATE($X$2,$AB$2,6))</f>
        <v>5</v>
      </c>
      <c r="V11" s="91">
        <f>WEEKDAY(DATE($X$2,$AB$2,7))</f>
        <v>6</v>
      </c>
      <c r="W11" s="89">
        <f>WEEKDAY(DATE($X$2,$AB$2,8))</f>
        <v>7</v>
      </c>
      <c r="X11" s="90">
        <f>WEEKDAY(DATE($X$2,$AB$2,9))</f>
        <v>1</v>
      </c>
      <c r="Y11" s="90">
        <f>WEEKDAY(DATE($X$2,$AB$2,10))</f>
        <v>2</v>
      </c>
      <c r="Z11" s="90">
        <f>WEEKDAY(DATE($X$2,$AB$2,11))</f>
        <v>3</v>
      </c>
      <c r="AA11" s="90">
        <f>WEEKDAY(DATE($X$2,$AB$2,12))</f>
        <v>4</v>
      </c>
      <c r="AB11" s="90">
        <f>WEEKDAY(DATE($X$2,$AB$2,13))</f>
        <v>5</v>
      </c>
      <c r="AC11" s="91">
        <f>WEEKDAY(DATE($X$2,$AB$2,14))</f>
        <v>6</v>
      </c>
      <c r="AD11" s="89">
        <f>WEEKDAY(DATE($X$2,$AB$2,15))</f>
        <v>7</v>
      </c>
      <c r="AE11" s="90">
        <f>WEEKDAY(DATE($X$2,$AB$2,16))</f>
        <v>1</v>
      </c>
      <c r="AF11" s="90">
        <f>WEEKDAY(DATE($X$2,$AB$2,17))</f>
        <v>2</v>
      </c>
      <c r="AG11" s="90">
        <f>WEEKDAY(DATE($X$2,$AB$2,18))</f>
        <v>3</v>
      </c>
      <c r="AH11" s="90">
        <f>WEEKDAY(DATE($X$2,$AB$2,19))</f>
        <v>4</v>
      </c>
      <c r="AI11" s="90">
        <f>WEEKDAY(DATE($X$2,$AB$2,20))</f>
        <v>5</v>
      </c>
      <c r="AJ11" s="91">
        <f>WEEKDAY(DATE($X$2,$AB$2,21))</f>
        <v>6</v>
      </c>
      <c r="AK11" s="89">
        <f>WEEKDAY(DATE($X$2,$AB$2,22))</f>
        <v>7</v>
      </c>
      <c r="AL11" s="90">
        <f>WEEKDAY(DATE($X$2,$AB$2,23))</f>
        <v>1</v>
      </c>
      <c r="AM11" s="90">
        <f>WEEKDAY(DATE($X$2,$AB$2,24))</f>
        <v>2</v>
      </c>
      <c r="AN11" s="90">
        <f>WEEKDAY(DATE($X$2,$AB$2,25))</f>
        <v>3</v>
      </c>
      <c r="AO11" s="90">
        <f>WEEKDAY(DATE($X$2,$AB$2,26))</f>
        <v>4</v>
      </c>
      <c r="AP11" s="90">
        <f>WEEKDAY(DATE($X$2,$AB$2,27))</f>
        <v>5</v>
      </c>
      <c r="AQ11" s="91">
        <f>WEEKDAY(DATE($X$2,$AB$2,28))</f>
        <v>6</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土</v>
      </c>
      <c r="Q12" s="93" t="str">
        <f t="shared" ref="Q12:V12" si="0">IF(Q11=1,"日",IF(Q11=2,"月",IF(Q11=3,"火",IF(Q11=4,"水",IF(Q11=5,"木",IF(Q11=6,"金","土"))))))</f>
        <v>日</v>
      </c>
      <c r="R12" s="93" t="str">
        <f t="shared" si="0"/>
        <v>月</v>
      </c>
      <c r="S12" s="93" t="str">
        <f t="shared" si="0"/>
        <v>火</v>
      </c>
      <c r="T12" s="93" t="str">
        <f t="shared" si="0"/>
        <v>水</v>
      </c>
      <c r="U12" s="93" t="str">
        <f t="shared" si="0"/>
        <v>木</v>
      </c>
      <c r="V12" s="94" t="str">
        <f t="shared" si="0"/>
        <v>金</v>
      </c>
      <c r="W12" s="92" t="str">
        <f t="shared" ref="W12" si="1">IF(W11=1,"日",IF(W11=2,"月",IF(W11=3,"火",IF(W11=4,"水",IF(W11=5,"木",IF(W11=6,"金","土"))))))</f>
        <v>土</v>
      </c>
      <c r="X12" s="93" t="str">
        <f t="shared" ref="X12" si="2">IF(X11=1,"日",IF(X11=2,"月",IF(X11=3,"火",IF(X11=4,"水",IF(X11=5,"木",IF(X11=6,"金","土"))))))</f>
        <v>日</v>
      </c>
      <c r="Y12" s="93" t="str">
        <f t="shared" ref="Y12" si="3">IF(Y11=1,"日",IF(Y11=2,"月",IF(Y11=3,"火",IF(Y11=4,"水",IF(Y11=5,"木",IF(Y11=6,"金","土"))))))</f>
        <v>月</v>
      </c>
      <c r="Z12" s="93" t="str">
        <f t="shared" ref="Z12" si="4">IF(Z11=1,"日",IF(Z11=2,"月",IF(Z11=3,"火",IF(Z11=4,"水",IF(Z11=5,"木",IF(Z11=6,"金","土"))))))</f>
        <v>火</v>
      </c>
      <c r="AA12" s="93" t="str">
        <f t="shared" ref="AA12" si="5">IF(AA11=1,"日",IF(AA11=2,"月",IF(AA11=3,"火",IF(AA11=4,"水",IF(AA11=5,"木",IF(AA11=6,"金","土"))))))</f>
        <v>水</v>
      </c>
      <c r="AB12" s="93" t="str">
        <f t="shared" ref="AB12" si="6">IF(AB11=1,"日",IF(AB11=2,"月",IF(AB11=3,"火",IF(AB11=4,"水",IF(AB11=5,"木",IF(AB11=6,"金","土"))))))</f>
        <v>木</v>
      </c>
      <c r="AC12" s="94" t="str">
        <f t="shared" ref="AC12" si="7">IF(AC11=1,"日",IF(AC11=2,"月",IF(AC11=3,"火",IF(AC11=4,"水",IF(AC11=5,"木",IF(AC11=6,"金","土"))))))</f>
        <v>金</v>
      </c>
      <c r="AD12" s="92" t="str">
        <f t="shared" ref="AD12" si="8">IF(AD11=1,"日",IF(AD11=2,"月",IF(AD11=3,"火",IF(AD11=4,"水",IF(AD11=5,"木",IF(AD11=6,"金","土"))))))</f>
        <v>土</v>
      </c>
      <c r="AE12" s="93" t="str">
        <f t="shared" ref="AE12" si="9">IF(AE11=1,"日",IF(AE11=2,"月",IF(AE11=3,"火",IF(AE11=4,"水",IF(AE11=5,"木",IF(AE11=6,"金","土"))))))</f>
        <v>日</v>
      </c>
      <c r="AF12" s="93" t="str">
        <f t="shared" ref="AF12" si="10">IF(AF11=1,"日",IF(AF11=2,"月",IF(AF11=3,"火",IF(AF11=4,"水",IF(AF11=5,"木",IF(AF11=6,"金","土"))))))</f>
        <v>月</v>
      </c>
      <c r="AG12" s="93" t="str">
        <f t="shared" ref="AG12" si="11">IF(AG11=1,"日",IF(AG11=2,"月",IF(AG11=3,"火",IF(AG11=4,"水",IF(AG11=5,"木",IF(AG11=6,"金","土"))))))</f>
        <v>火</v>
      </c>
      <c r="AH12" s="93" t="str">
        <f t="shared" ref="AH12" si="12">IF(AH11=1,"日",IF(AH11=2,"月",IF(AH11=3,"火",IF(AH11=4,"水",IF(AH11=5,"木",IF(AH11=6,"金","土"))))))</f>
        <v>水</v>
      </c>
      <c r="AI12" s="93" t="str">
        <f t="shared" ref="AI12" si="13">IF(AI11=1,"日",IF(AI11=2,"月",IF(AI11=3,"火",IF(AI11=4,"水",IF(AI11=5,"木",IF(AI11=6,"金","土"))))))</f>
        <v>木</v>
      </c>
      <c r="AJ12" s="94" t="str">
        <f t="shared" ref="AJ12" si="14">IF(AJ11=1,"日",IF(AJ11=2,"月",IF(AJ11=3,"火",IF(AJ11=4,"水",IF(AJ11=5,"木",IF(AJ11=6,"金","土"))))))</f>
        <v>金</v>
      </c>
      <c r="AK12" s="92" t="str">
        <f t="shared" ref="AK12" si="15">IF(AK11=1,"日",IF(AK11=2,"月",IF(AK11=3,"火",IF(AK11=4,"水",IF(AK11=5,"木",IF(AK11=6,"金","土"))))))</f>
        <v>土</v>
      </c>
      <c r="AL12" s="93" t="str">
        <f t="shared" ref="AL12" si="16">IF(AL11=1,"日",IF(AL11=2,"月",IF(AL11=3,"火",IF(AL11=4,"水",IF(AL11=5,"木",IF(AL11=6,"金","土"))))))</f>
        <v>日</v>
      </c>
      <c r="AM12" s="93" t="str">
        <f t="shared" ref="AM12" si="17">IF(AM11=1,"日",IF(AM11=2,"月",IF(AM11=3,"火",IF(AM11=4,"水",IF(AM11=5,"木",IF(AM11=6,"金","土"))))))</f>
        <v>月</v>
      </c>
      <c r="AN12" s="93" t="str">
        <f t="shared" ref="AN12" si="18">IF(AN11=1,"日",IF(AN11=2,"月",IF(AN11=3,"火",IF(AN11=4,"水",IF(AN11=5,"木",IF(AN11=6,"金","土"))))))</f>
        <v>火</v>
      </c>
      <c r="AO12" s="93" t="str">
        <f t="shared" ref="AO12" si="19">IF(AO11=1,"日",IF(AO11=2,"月",IF(AO11=3,"火",IF(AO11=4,"水",IF(AO11=5,"木",IF(AO11=6,"金","土"))))))</f>
        <v>水</v>
      </c>
      <c r="AP12" s="93" t="str">
        <f t="shared" ref="AP12" si="20">IF(AP11=1,"日",IF(AP11=2,"月",IF(AP11=3,"火",IF(AP11=4,"水",IF(AP11=5,"木",IF(AP11=6,"金","土"))))))</f>
        <v>木</v>
      </c>
      <c r="AQ12" s="94" t="str">
        <f t="shared" ref="AQ12" si="21">IF(AQ11=1,"日",IF(AQ11=2,"月",IF(AQ11=3,"火",IF(AQ11=4,"水",IF(AQ11=5,"木",IF(AQ11=6,"金","土"))))))</f>
        <v>金</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160</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154</v>
      </c>
      <c r="D33" s="98"/>
      <c r="E33" s="98"/>
      <c r="F33" s="99"/>
      <c r="G33" s="99"/>
      <c r="H33" s="99"/>
      <c r="I33" s="99"/>
      <c r="J33" s="99"/>
      <c r="K33" s="99"/>
      <c r="L33" s="99"/>
      <c r="M33" s="99"/>
      <c r="N33" s="99"/>
      <c r="O33" s="99"/>
      <c r="P33" s="99"/>
      <c r="Q33" s="99" t="s">
        <v>139</v>
      </c>
      <c r="R33" s="99"/>
      <c r="S33" s="99"/>
      <c r="T33" s="99"/>
      <c r="U33" s="99"/>
      <c r="V33" s="99"/>
      <c r="W33" s="99"/>
      <c r="X33" s="99"/>
      <c r="Y33" s="99"/>
      <c r="Z33" s="99"/>
      <c r="AA33" s="101"/>
      <c r="AB33" s="99"/>
      <c r="AC33" s="99"/>
      <c r="AD33" s="99"/>
      <c r="AE33" s="99"/>
      <c r="AF33" s="99"/>
      <c r="AG33" s="99"/>
      <c r="AH33" s="99"/>
      <c r="AI33" s="99" t="s">
        <v>97</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51</v>
      </c>
      <c r="S34" s="224"/>
      <c r="T34" s="224" t="s">
        <v>52</v>
      </c>
      <c r="U34" s="224"/>
      <c r="V34" s="224"/>
      <c r="W34" s="224"/>
      <c r="X34" s="99"/>
      <c r="Y34" s="230" t="s">
        <v>55</v>
      </c>
      <c r="Z34" s="230"/>
      <c r="AA34" s="230"/>
      <c r="AB34" s="230"/>
      <c r="AC34" s="67"/>
      <c r="AD34" s="67"/>
      <c r="AE34" s="105" t="s">
        <v>64</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53</v>
      </c>
      <c r="U35" s="176"/>
      <c r="V35" s="176" t="s">
        <v>54</v>
      </c>
      <c r="W35" s="176"/>
      <c r="X35" s="99"/>
      <c r="Y35" s="176" t="s">
        <v>53</v>
      </c>
      <c r="Z35" s="176"/>
      <c r="AA35" s="176" t="s">
        <v>54</v>
      </c>
      <c r="AB35" s="176"/>
      <c r="AC35" s="67"/>
      <c r="AD35" s="67"/>
      <c r="AE35" s="105" t="s">
        <v>60</v>
      </c>
      <c r="AF35" s="105"/>
      <c r="AG35" s="99"/>
      <c r="AH35" s="99"/>
      <c r="AI35" s="177" t="s">
        <v>4</v>
      </c>
      <c r="AJ35" s="179"/>
      <c r="AK35" s="177" t="s">
        <v>68</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112</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69</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113</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70</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96</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62</v>
      </c>
      <c r="S42" s="99"/>
      <c r="T42" s="99"/>
      <c r="U42" s="99"/>
      <c r="V42" s="99"/>
      <c r="W42" s="99"/>
      <c r="X42" s="111" t="s">
        <v>122</v>
      </c>
      <c r="Y42" s="209" t="s">
        <v>123</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120</v>
      </c>
      <c r="M43" s="101"/>
      <c r="N43" s="101"/>
      <c r="O43" s="122"/>
      <c r="P43" s="99"/>
      <c r="Q43" s="99"/>
      <c r="R43" s="99" t="s">
        <v>56</v>
      </c>
      <c r="S43" s="99"/>
      <c r="T43" s="99"/>
      <c r="U43" s="99"/>
      <c r="V43" s="99"/>
      <c r="W43" s="99" t="s">
        <v>57</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65</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58</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99</v>
      </c>
      <c r="M46" s="99"/>
      <c r="N46" s="99"/>
      <c r="O46" s="99"/>
      <c r="P46" s="99"/>
      <c r="Q46" s="99"/>
      <c r="R46" s="99"/>
      <c r="S46" s="99"/>
      <c r="T46" s="99"/>
      <c r="U46" s="99"/>
      <c r="V46" s="99"/>
      <c r="W46" s="99"/>
      <c r="X46" s="99"/>
      <c r="Y46" s="99"/>
      <c r="Z46" s="99"/>
      <c r="AA46" s="101"/>
      <c r="AB46" s="99" t="s">
        <v>98</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130</v>
      </c>
      <c r="D47" s="99"/>
      <c r="E47" s="99"/>
      <c r="F47" s="99"/>
      <c r="G47" s="99"/>
      <c r="H47" s="99"/>
      <c r="I47" s="99"/>
      <c r="J47" s="99"/>
      <c r="K47" s="99"/>
      <c r="L47" s="99"/>
      <c r="M47" s="99"/>
      <c r="N47" s="99"/>
      <c r="O47" s="99"/>
      <c r="P47" s="99"/>
      <c r="Q47" s="99"/>
      <c r="R47" s="99" t="s">
        <v>61</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131</v>
      </c>
      <c r="E48" s="99"/>
      <c r="F48" s="99"/>
      <c r="G48" s="99"/>
      <c r="H48" s="99"/>
      <c r="I48" s="99"/>
      <c r="J48" s="99"/>
      <c r="K48" s="99"/>
      <c r="L48" s="99"/>
      <c r="M48" s="99"/>
      <c r="N48" s="99"/>
      <c r="O48" s="99"/>
      <c r="P48" s="99"/>
      <c r="Q48" s="99"/>
      <c r="R48" s="99" t="s">
        <v>64</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59</v>
      </c>
      <c r="S49" s="67"/>
      <c r="T49" s="67"/>
      <c r="U49" s="67"/>
      <c r="V49" s="67"/>
      <c r="W49" s="99" t="s">
        <v>63</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111</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7" priority="7">
      <formula>INDIRECT(ADDRESS(ROW(),COLUMN()))=TRUNC(INDIRECT(ADDRESS(ROW(),COLUMN())))</formula>
    </cfRule>
  </conditionalFormatting>
  <conditionalFormatting sqref="L40:M40">
    <cfRule type="expression" dxfId="16" priority="6">
      <formula>INDIRECT(ADDRESS(ROW(),COLUMN()))=TRUNC(INDIRECT(ADDRESS(ROW(),COLUMN())))</formula>
    </cfRule>
  </conditionalFormatting>
  <conditionalFormatting sqref="C45:D45">
    <cfRule type="expression" dxfId="15" priority="5">
      <formula>INDIRECT(ADDRESS(ROW(),COLUMN()))=TRUNC(INDIRECT(ADDRESS(ROW(),COLUMN())))</formula>
    </cfRule>
  </conditionalFormatting>
  <conditionalFormatting sqref="R45:U45">
    <cfRule type="expression" dxfId="14" priority="4">
      <formula>INDIRECT(ADDRESS(ROW(),COLUMN()))=TRUNC(INDIRECT(ADDRESS(ROW(),COLUMN())))</formula>
    </cfRule>
  </conditionalFormatting>
  <conditionalFormatting sqref="R50:U50">
    <cfRule type="expression" dxfId="13" priority="3">
      <formula>INDIRECT(ADDRESS(ROW(),COLUMN()))=TRUNC(INDIRECT(ADDRESS(ROW(),COLUMN())))</formula>
    </cfRule>
  </conditionalFormatting>
  <conditionalFormatting sqref="AU13:AX30">
    <cfRule type="expression" dxfId="12"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election activeCell="B1" sqref="B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175</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159</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100</v>
      </c>
      <c r="AZ3" s="166" t="s">
        <v>141</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132</v>
      </c>
      <c r="AZ4" s="166" t="s">
        <v>133</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74</v>
      </c>
      <c r="AK5" s="60"/>
      <c r="AL5" s="60"/>
      <c r="AM5" s="60"/>
      <c r="AN5" s="60"/>
      <c r="AO5" s="60"/>
      <c r="AP5" s="60"/>
      <c r="AQ5" s="60"/>
      <c r="AR5" s="49"/>
      <c r="AS5" s="49"/>
      <c r="AT5" s="61"/>
      <c r="AU5" s="60"/>
      <c r="AV5" s="240">
        <v>40</v>
      </c>
      <c r="AW5" s="241"/>
      <c r="AX5" s="61" t="s">
        <v>24</v>
      </c>
      <c r="AY5" s="60"/>
      <c r="AZ5" s="240">
        <v>160</v>
      </c>
      <c r="BA5" s="241"/>
      <c r="BB5" s="61" t="s">
        <v>116</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81</v>
      </c>
      <c r="D8" s="264"/>
      <c r="E8" s="255" t="s">
        <v>82</v>
      </c>
      <c r="F8" s="264"/>
      <c r="G8" s="255" t="s">
        <v>83</v>
      </c>
      <c r="H8" s="256"/>
      <c r="I8" s="256"/>
      <c r="J8" s="256"/>
      <c r="K8" s="264"/>
      <c r="L8" s="255" t="s">
        <v>84</v>
      </c>
      <c r="M8" s="256"/>
      <c r="N8" s="256"/>
      <c r="O8" s="257"/>
      <c r="P8" s="242" t="s">
        <v>149</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85</v>
      </c>
      <c r="AX8" s="191"/>
      <c r="AY8" s="238" t="s">
        <v>147</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160</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154</v>
      </c>
      <c r="D115" s="98"/>
      <c r="E115" s="98"/>
      <c r="F115" s="99"/>
      <c r="G115" s="99"/>
      <c r="H115" s="99"/>
      <c r="I115" s="99"/>
      <c r="J115" s="99"/>
      <c r="K115" s="99"/>
      <c r="L115" s="99"/>
      <c r="M115" s="99"/>
      <c r="N115" s="99"/>
      <c r="O115" s="99"/>
      <c r="P115" s="99"/>
      <c r="Q115" s="99" t="s">
        <v>139</v>
      </c>
      <c r="R115" s="99"/>
      <c r="S115" s="99"/>
      <c r="T115" s="99"/>
      <c r="U115" s="99"/>
      <c r="V115" s="99"/>
      <c r="W115" s="99"/>
      <c r="X115" s="99"/>
      <c r="Y115" s="99"/>
      <c r="Z115" s="99"/>
      <c r="AA115" s="101"/>
      <c r="AB115" s="99"/>
      <c r="AC115" s="99"/>
      <c r="AD115" s="99"/>
      <c r="AE115" s="99"/>
      <c r="AF115" s="99"/>
      <c r="AG115" s="99"/>
      <c r="AH115" s="99"/>
      <c r="AI115" s="99" t="s">
        <v>97</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51</v>
      </c>
      <c r="S116" s="224"/>
      <c r="T116" s="224" t="s">
        <v>52</v>
      </c>
      <c r="U116" s="224"/>
      <c r="V116" s="224"/>
      <c r="W116" s="224"/>
      <c r="X116" s="99"/>
      <c r="Y116" s="230" t="s">
        <v>55</v>
      </c>
      <c r="Z116" s="230"/>
      <c r="AA116" s="230"/>
      <c r="AB116" s="230"/>
      <c r="AC116" s="67"/>
      <c r="AD116" s="67"/>
      <c r="AE116" s="97" t="s">
        <v>64</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53</v>
      </c>
      <c r="U117" s="176"/>
      <c r="V117" s="176" t="s">
        <v>54</v>
      </c>
      <c r="W117" s="176"/>
      <c r="X117" s="99"/>
      <c r="Y117" s="176" t="s">
        <v>53</v>
      </c>
      <c r="Z117" s="176"/>
      <c r="AA117" s="176" t="s">
        <v>54</v>
      </c>
      <c r="AB117" s="176"/>
      <c r="AC117" s="67"/>
      <c r="AD117" s="67"/>
      <c r="AE117" s="97" t="s">
        <v>60</v>
      </c>
      <c r="AF117" s="97"/>
      <c r="AG117" s="99"/>
      <c r="AH117" s="99"/>
      <c r="AI117" s="177" t="s">
        <v>4</v>
      </c>
      <c r="AJ117" s="179"/>
      <c r="AK117" s="177" t="s">
        <v>68</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112</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69</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113</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70</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96</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62</v>
      </c>
      <c r="S124" s="99"/>
      <c r="T124" s="99"/>
      <c r="U124" s="99"/>
      <c r="V124" s="99"/>
      <c r="W124" s="99"/>
      <c r="X124" s="111" t="s">
        <v>122</v>
      </c>
      <c r="Y124" s="209" t="s">
        <v>123</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120</v>
      </c>
      <c r="M125" s="101"/>
      <c r="N125" s="101"/>
      <c r="O125" s="102"/>
      <c r="P125" s="99"/>
      <c r="Q125" s="99"/>
      <c r="R125" s="99" t="s">
        <v>56</v>
      </c>
      <c r="S125" s="99"/>
      <c r="T125" s="99"/>
      <c r="U125" s="99"/>
      <c r="V125" s="99"/>
      <c r="W125" s="99" t="s">
        <v>57</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65</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58</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99</v>
      </c>
      <c r="M128" s="99"/>
      <c r="N128" s="99"/>
      <c r="O128" s="99"/>
      <c r="P128" s="99"/>
      <c r="Q128" s="99"/>
      <c r="R128" s="99"/>
      <c r="S128" s="99"/>
      <c r="T128" s="99"/>
      <c r="U128" s="99"/>
      <c r="V128" s="99"/>
      <c r="W128" s="99"/>
      <c r="X128" s="99"/>
      <c r="Y128" s="99"/>
      <c r="Z128" s="99"/>
      <c r="AA128" s="101"/>
      <c r="AB128" s="99" t="s">
        <v>98</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130</v>
      </c>
      <c r="D129" s="99"/>
      <c r="E129" s="99"/>
      <c r="F129" s="99"/>
      <c r="G129" s="99"/>
      <c r="H129" s="99"/>
      <c r="I129" s="99"/>
      <c r="J129" s="99"/>
      <c r="K129" s="99"/>
      <c r="L129" s="99"/>
      <c r="M129" s="99"/>
      <c r="N129" s="99"/>
      <c r="O129" s="99"/>
      <c r="P129" s="99"/>
      <c r="Q129" s="99"/>
      <c r="R129" s="99" t="s">
        <v>61</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131</v>
      </c>
      <c r="E130" s="99"/>
      <c r="F130" s="99"/>
      <c r="G130" s="99"/>
      <c r="H130" s="99"/>
      <c r="I130" s="99"/>
      <c r="J130" s="99"/>
      <c r="K130" s="99"/>
      <c r="L130" s="99"/>
      <c r="M130" s="99"/>
      <c r="N130" s="99"/>
      <c r="O130" s="99"/>
      <c r="P130" s="99"/>
      <c r="Q130" s="99"/>
      <c r="R130" s="99" t="s">
        <v>64</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59</v>
      </c>
      <c r="S131" s="67"/>
      <c r="T131" s="67"/>
      <c r="U131" s="67"/>
      <c r="V131" s="67"/>
      <c r="W131" s="99" t="s">
        <v>63</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111</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1" priority="8">
      <formula>INDIRECT(ADDRESS(ROW(),COLUMN()))=TRUNC(INDIRECT(ADDRESS(ROW(),COLUMN())))</formula>
    </cfRule>
  </conditionalFormatting>
  <conditionalFormatting sqref="F118:M120">
    <cfRule type="expression" dxfId="10" priority="7">
      <formula>INDIRECT(ADDRESS(ROW(),COLUMN()))=TRUNC(INDIRECT(ADDRESS(ROW(),COLUMN())))</formula>
    </cfRule>
  </conditionalFormatting>
  <conditionalFormatting sqref="T118:AF122">
    <cfRule type="expression" dxfId="9" priority="6">
      <formula>INDIRECT(ADDRESS(ROW(),COLUMN()))=TRUNC(INDIRECT(ADDRESS(ROW(),COLUMN())))</formula>
    </cfRule>
  </conditionalFormatting>
  <conditionalFormatting sqref="L122:M122">
    <cfRule type="expression" dxfId="8" priority="5">
      <formula>INDIRECT(ADDRESS(ROW(),COLUMN()))=TRUNC(INDIRECT(ADDRESS(ROW(),COLUMN())))</formula>
    </cfRule>
  </conditionalFormatting>
  <conditionalFormatting sqref="C127:D127">
    <cfRule type="expression" dxfId="7" priority="4">
      <formula>INDIRECT(ADDRESS(ROW(),COLUMN()))=TRUNC(INDIRECT(ADDRESS(ROW(),COLUMN())))</formula>
    </cfRule>
  </conditionalFormatting>
  <conditionalFormatting sqref="R127:U127">
    <cfRule type="expression" dxfId="6" priority="3">
      <formula>INDIRECT(ADDRESS(ROW(),COLUMN()))=TRUNC(INDIRECT(ADDRESS(ROW(),COLUMN())))</formula>
    </cfRule>
  </conditionalFormatting>
  <conditionalFormatting sqref="R132:U132">
    <cfRule type="expression" dxfId="5"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election activeCell="C1" sqref="C1"/>
    </sheetView>
  </sheetViews>
  <sheetFormatPr defaultRowHeight="18.75" x14ac:dyDescent="0.4"/>
  <cols>
    <col min="1" max="2" width="9" style="10"/>
    <col min="3" max="3" width="44.25" style="10" customWidth="1"/>
    <col min="4" max="16384" width="9" style="10"/>
  </cols>
  <sheetData>
    <row r="1" spans="1:10" x14ac:dyDescent="0.4">
      <c r="A1" s="10" t="s">
        <v>73</v>
      </c>
    </row>
    <row r="2" spans="1:10" s="11" customFormat="1" ht="20.25" customHeight="1" x14ac:dyDescent="0.4">
      <c r="A2" s="12" t="s">
        <v>161</v>
      </c>
      <c r="B2" s="12"/>
      <c r="C2" s="13"/>
    </row>
    <row r="3" spans="1:10" s="11" customFormat="1" ht="20.25" customHeight="1" x14ac:dyDescent="0.4">
      <c r="A3" s="13"/>
      <c r="B3" s="13"/>
      <c r="C3" s="13"/>
    </row>
    <row r="4" spans="1:10" s="11" customFormat="1" ht="20.25" customHeight="1" x14ac:dyDescent="0.4">
      <c r="A4" s="27"/>
      <c r="B4" s="13" t="s">
        <v>117</v>
      </c>
      <c r="C4" s="13"/>
      <c r="E4" s="321" t="s">
        <v>119</v>
      </c>
      <c r="F4" s="321"/>
      <c r="G4" s="321"/>
      <c r="H4" s="321"/>
      <c r="I4" s="321"/>
      <c r="J4" s="321"/>
    </row>
    <row r="5" spans="1:10" s="11" customFormat="1" ht="20.25" customHeight="1" x14ac:dyDescent="0.4">
      <c r="A5" s="28"/>
      <c r="B5" s="13" t="s">
        <v>118</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78</v>
      </c>
      <c r="B8" s="13"/>
      <c r="C8" s="13"/>
    </row>
    <row r="9" spans="1:10" s="11" customFormat="1" ht="20.25" customHeight="1" x14ac:dyDescent="0.4">
      <c r="A9" s="26"/>
      <c r="B9" s="13"/>
      <c r="C9" s="13"/>
    </row>
    <row r="10" spans="1:10" s="11" customFormat="1" ht="20.25" customHeight="1" x14ac:dyDescent="0.4">
      <c r="A10" s="13" t="s">
        <v>134</v>
      </c>
      <c r="B10" s="13"/>
      <c r="C10" s="13"/>
    </row>
    <row r="11" spans="1:10" s="11" customFormat="1" ht="20.25" customHeight="1" x14ac:dyDescent="0.4">
      <c r="A11" s="13"/>
      <c r="B11" s="13"/>
      <c r="C11" s="13"/>
    </row>
    <row r="12" spans="1:10" s="11" customFormat="1" ht="20.25" customHeight="1" x14ac:dyDescent="0.4">
      <c r="A12" s="30" t="s">
        <v>150</v>
      </c>
      <c r="B12" s="13"/>
      <c r="C12" s="13"/>
    </row>
    <row r="13" spans="1:10" s="11" customFormat="1" ht="20.25" customHeight="1" x14ac:dyDescent="0.4">
      <c r="A13" s="13"/>
      <c r="B13" s="13"/>
      <c r="C13" s="13"/>
    </row>
    <row r="14" spans="1:10" s="11" customFormat="1" ht="20.25" customHeight="1" x14ac:dyDescent="0.4">
      <c r="A14" s="13" t="s">
        <v>75</v>
      </c>
      <c r="B14" s="13"/>
      <c r="C14" s="13"/>
    </row>
    <row r="15" spans="1:10" s="11" customFormat="1" ht="20.25" customHeight="1" x14ac:dyDescent="0.4">
      <c r="A15" s="13"/>
      <c r="B15" s="13"/>
      <c r="C15" s="13"/>
    </row>
    <row r="16" spans="1:10" s="11" customFormat="1" ht="20.25" customHeight="1" x14ac:dyDescent="0.4">
      <c r="A16" s="13" t="s">
        <v>152</v>
      </c>
      <c r="B16" s="13"/>
      <c r="C16" s="13"/>
    </row>
    <row r="17" spans="1:3" s="11" customFormat="1" ht="20.25" customHeight="1" x14ac:dyDescent="0.4">
      <c r="A17" s="13" t="s">
        <v>66</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108</v>
      </c>
    </row>
    <row r="23" spans="1:3" s="11" customFormat="1" ht="20.25" customHeight="1" x14ac:dyDescent="0.4">
      <c r="A23" s="13"/>
      <c r="B23" s="13"/>
      <c r="C23" s="13"/>
    </row>
    <row r="24" spans="1:3" s="11" customFormat="1" ht="20.25" customHeight="1" x14ac:dyDescent="0.4">
      <c r="A24" s="13"/>
      <c r="B24" s="13" t="s">
        <v>162</v>
      </c>
      <c r="C24" s="13"/>
    </row>
    <row r="25" spans="1:3" s="11" customFormat="1" ht="20.25" customHeight="1" x14ac:dyDescent="0.4">
      <c r="A25" s="13"/>
      <c r="B25" s="13"/>
      <c r="C25" s="13"/>
    </row>
    <row r="26" spans="1:3" s="11" customFormat="1" ht="20.25" customHeight="1" x14ac:dyDescent="0.4">
      <c r="A26" s="13" t="s">
        <v>76</v>
      </c>
      <c r="B26" s="13"/>
      <c r="C26" s="13"/>
    </row>
    <row r="27" spans="1:3" s="11" customFormat="1" ht="20.25" customHeight="1" x14ac:dyDescent="0.4">
      <c r="A27" s="13" t="s">
        <v>67</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68</v>
      </c>
    </row>
    <row r="31" spans="1:3" s="11" customFormat="1" ht="20.25" customHeight="1" x14ac:dyDescent="0.4">
      <c r="A31" s="13"/>
      <c r="B31" s="14" t="s">
        <v>5</v>
      </c>
      <c r="C31" s="15" t="s">
        <v>69</v>
      </c>
    </row>
    <row r="32" spans="1:3" s="11" customFormat="1" ht="20.25" customHeight="1" x14ac:dyDescent="0.4">
      <c r="A32" s="13"/>
      <c r="B32" s="14" t="s">
        <v>6</v>
      </c>
      <c r="C32" s="15" t="s">
        <v>70</v>
      </c>
    </row>
    <row r="33" spans="1:55" s="11" customFormat="1" ht="20.25" customHeight="1" x14ac:dyDescent="0.4">
      <c r="A33" s="13"/>
      <c r="B33" s="14" t="s">
        <v>7</v>
      </c>
      <c r="C33" s="15" t="s">
        <v>96</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114</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153</v>
      </c>
      <c r="B40" s="13"/>
      <c r="C40" s="13"/>
    </row>
    <row r="41" spans="1:55" s="11" customFormat="1" ht="20.25" customHeight="1" x14ac:dyDescent="0.4">
      <c r="A41" s="13" t="s">
        <v>72</v>
      </c>
      <c r="B41" s="13"/>
      <c r="C41" s="13"/>
    </row>
    <row r="42" spans="1:55" s="11" customFormat="1" ht="20.25" customHeight="1" x14ac:dyDescent="0.4">
      <c r="A42" s="23" t="s">
        <v>135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77</v>
      </c>
      <c r="B44" s="13"/>
    </row>
    <row r="45" spans="1:55" s="11" customFormat="1" ht="20.25" customHeight="1" x14ac:dyDescent="0.4"/>
    <row r="46" spans="1:55" s="11" customFormat="1" ht="20.25" customHeight="1" x14ac:dyDescent="0.4">
      <c r="A46" s="13" t="s">
        <v>151</v>
      </c>
      <c r="B46" s="13"/>
      <c r="C46" s="13"/>
    </row>
    <row r="47" spans="1:55" s="11" customFormat="1" ht="20.25" customHeight="1" x14ac:dyDescent="0.4">
      <c r="A47" s="30" t="s">
        <v>136</v>
      </c>
      <c r="B47" s="13"/>
      <c r="C47" s="13"/>
    </row>
    <row r="48" spans="1:55" s="11" customFormat="1" ht="20.25" customHeight="1" x14ac:dyDescent="0.4"/>
    <row r="49" spans="1:55" s="11" customFormat="1" ht="20.25" customHeight="1" x14ac:dyDescent="0.4">
      <c r="A49" s="13" t="s">
        <v>79</v>
      </c>
      <c r="B49" s="13"/>
      <c r="C49" s="13"/>
    </row>
    <row r="50" spans="1:55" s="11" customFormat="1" ht="20.25" customHeight="1" x14ac:dyDescent="0.4">
      <c r="A50" s="13" t="s">
        <v>137</v>
      </c>
      <c r="B50" s="13"/>
      <c r="C50" s="13"/>
    </row>
    <row r="51" spans="1:55" s="11" customFormat="1" ht="20.25" customHeight="1" x14ac:dyDescent="0.4">
      <c r="A51" s="13"/>
      <c r="B51" s="13"/>
      <c r="C51" s="13"/>
    </row>
    <row r="52" spans="1:55" s="11" customFormat="1" ht="20.25" customHeight="1" x14ac:dyDescent="0.4">
      <c r="A52" s="13" t="s">
        <v>80</v>
      </c>
      <c r="B52" s="13"/>
      <c r="C52" s="13"/>
    </row>
    <row r="53" spans="1:55" s="11" customFormat="1" ht="20.25" customHeight="1" x14ac:dyDescent="0.4">
      <c r="A53" s="13"/>
      <c r="B53" s="13"/>
      <c r="C53" s="13"/>
    </row>
    <row r="54" spans="1:55" s="11" customFormat="1" ht="20.25" customHeight="1" x14ac:dyDescent="0.4">
      <c r="A54" s="11" t="s">
        <v>138</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109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146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155</v>
      </c>
      <c r="C58" s="25"/>
      <c r="D58" s="16"/>
      <c r="E58" s="16"/>
    </row>
    <row r="59" spans="1:55" s="11" customFormat="1" ht="20.25" customHeight="1" x14ac:dyDescent="0.4">
      <c r="A59" s="25"/>
      <c r="B59" s="25"/>
      <c r="C59" s="25"/>
      <c r="D59" s="13"/>
      <c r="E59" s="13"/>
    </row>
    <row r="60" spans="1:55" s="11" customFormat="1" ht="20.25" customHeight="1" x14ac:dyDescent="0.4">
      <c r="A60" s="11" t="s">
        <v>140</v>
      </c>
      <c r="C60" s="25"/>
      <c r="D60" s="16"/>
      <c r="E60" s="16"/>
    </row>
    <row r="61" spans="1:55" s="11" customFormat="1" ht="20.25" customHeight="1" x14ac:dyDescent="0.4">
      <c r="A61" s="85" t="s">
        <v>142</v>
      </c>
      <c r="B61" s="25"/>
      <c r="C61" s="25"/>
      <c r="D61" s="13"/>
      <c r="E61" s="13"/>
    </row>
    <row r="62" spans="1:55" s="11" customFormat="1" ht="20.25" customHeight="1" x14ac:dyDescent="0.4">
      <c r="A62" s="84" t="s">
        <v>143</v>
      </c>
      <c r="B62" s="25"/>
      <c r="C62" s="25"/>
      <c r="D62" s="29"/>
      <c r="E62" s="29"/>
    </row>
    <row r="63" spans="1:55" s="11" customFormat="1" ht="20.25" customHeight="1" x14ac:dyDescent="0.4">
      <c r="A63" s="85"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5" t="s">
        <v>156</v>
      </c>
      <c r="B65" s="25"/>
      <c r="C65" s="25"/>
      <c r="D65" s="29"/>
      <c r="E65" s="29"/>
    </row>
    <row r="66" spans="1:5" s="11" customFormat="1" ht="20.25" customHeight="1" x14ac:dyDescent="0.4">
      <c r="A66" s="85" t="s">
        <v>157</v>
      </c>
      <c r="B66" s="25"/>
      <c r="C66" s="25"/>
      <c r="D66" s="29"/>
      <c r="E66" s="29"/>
    </row>
    <row r="67" spans="1:5" s="11" customFormat="1" ht="20.25" customHeight="1" x14ac:dyDescent="0.4">
      <c r="A67" s="85" t="s">
        <v>158</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70" zoomScaleNormal="70" workbookViewId="0">
      <selection activeCell="C1" sqref="C1"/>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102</v>
      </c>
    </row>
    <row r="3" spans="2:11" x14ac:dyDescent="0.4">
      <c r="B3" s="124" t="s">
        <v>103</v>
      </c>
      <c r="C3" s="124" t="s">
        <v>104</v>
      </c>
    </row>
    <row r="4" spans="2:11" x14ac:dyDescent="0.4">
      <c r="B4" s="124">
        <v>1</v>
      </c>
      <c r="C4" s="156" t="s">
        <v>171</v>
      </c>
    </row>
    <row r="5" spans="2:11" x14ac:dyDescent="0.4">
      <c r="B5" s="124">
        <v>2</v>
      </c>
      <c r="C5" s="156" t="s">
        <v>172</v>
      </c>
    </row>
    <row r="6" spans="2:11" x14ac:dyDescent="0.4">
      <c r="B6" s="124">
        <v>3</v>
      </c>
      <c r="C6" s="125"/>
    </row>
    <row r="7" spans="2:11" x14ac:dyDescent="0.4">
      <c r="B7" s="124">
        <v>4</v>
      </c>
      <c r="C7" s="125"/>
    </row>
    <row r="8" spans="2:11" x14ac:dyDescent="0.4">
      <c r="B8" s="124">
        <v>5</v>
      </c>
      <c r="C8" s="125"/>
    </row>
    <row r="10" spans="2:11" x14ac:dyDescent="0.4">
      <c r="B10" s="123" t="s">
        <v>101</v>
      </c>
    </row>
    <row r="11" spans="2:11" ht="26.25" thickBot="1" x14ac:dyDescent="0.45"/>
    <row r="12" spans="2:11" ht="26.25" thickBot="1" x14ac:dyDescent="0.45">
      <c r="B12" s="157" t="s">
        <v>86</v>
      </c>
      <c r="C12" s="126" t="s">
        <v>2</v>
      </c>
      <c r="D12" s="127" t="s">
        <v>42</v>
      </c>
      <c r="E12" s="128" t="s">
        <v>41</v>
      </c>
      <c r="F12" s="127" t="s">
        <v>164</v>
      </c>
      <c r="G12" s="129" t="s">
        <v>165</v>
      </c>
      <c r="H12" s="129" t="s">
        <v>129</v>
      </c>
      <c r="I12" s="129" t="s">
        <v>129</v>
      </c>
      <c r="J12" s="129" t="s">
        <v>129</v>
      </c>
      <c r="K12" s="130" t="s">
        <v>129</v>
      </c>
    </row>
    <row r="13" spans="2:11" x14ac:dyDescent="0.4">
      <c r="B13" s="322" t="s">
        <v>87</v>
      </c>
      <c r="C13" s="131" t="s">
        <v>45</v>
      </c>
      <c r="D13" s="158" t="s">
        <v>3</v>
      </c>
      <c r="E13" s="159" t="s">
        <v>3</v>
      </c>
      <c r="F13" s="132" t="s">
        <v>3</v>
      </c>
      <c r="G13" s="133" t="s">
        <v>3</v>
      </c>
      <c r="H13" s="133"/>
      <c r="I13" s="133"/>
      <c r="J13" s="133"/>
      <c r="K13" s="134"/>
    </row>
    <row r="14" spans="2:11" x14ac:dyDescent="0.4">
      <c r="B14" s="322"/>
      <c r="C14" s="135" t="s">
        <v>45</v>
      </c>
      <c r="D14" s="160" t="s">
        <v>46</v>
      </c>
      <c r="E14" s="161" t="s">
        <v>43</v>
      </c>
      <c r="F14" s="136" t="s">
        <v>43</v>
      </c>
      <c r="G14" s="125" t="s">
        <v>43</v>
      </c>
      <c r="H14" s="125"/>
      <c r="I14" s="125"/>
      <c r="J14" s="125"/>
      <c r="K14" s="137"/>
    </row>
    <row r="15" spans="2:11" x14ac:dyDescent="0.4">
      <c r="B15" s="322"/>
      <c r="C15" s="135" t="s">
        <v>45</v>
      </c>
      <c r="D15" s="162" t="s">
        <v>47</v>
      </c>
      <c r="E15" s="163" t="s">
        <v>44</v>
      </c>
      <c r="F15" s="138" t="s">
        <v>44</v>
      </c>
      <c r="G15" s="125" t="s">
        <v>44</v>
      </c>
      <c r="H15" s="125"/>
      <c r="I15" s="125"/>
      <c r="J15" s="125"/>
      <c r="K15" s="137"/>
    </row>
    <row r="16" spans="2:11" x14ac:dyDescent="0.4">
      <c r="B16" s="322"/>
      <c r="C16" s="135" t="s">
        <v>45</v>
      </c>
      <c r="D16" s="162" t="s">
        <v>110</v>
      </c>
      <c r="E16" s="163" t="s">
        <v>105</v>
      </c>
      <c r="F16" s="138" t="s">
        <v>105</v>
      </c>
      <c r="G16" s="125" t="s">
        <v>105</v>
      </c>
      <c r="H16" s="125"/>
      <c r="I16" s="125"/>
      <c r="J16" s="125"/>
      <c r="K16" s="137"/>
    </row>
    <row r="17" spans="2:11" x14ac:dyDescent="0.4">
      <c r="B17" s="322"/>
      <c r="C17" s="135" t="s">
        <v>45</v>
      </c>
      <c r="D17" s="162" t="s">
        <v>166</v>
      </c>
      <c r="E17" s="163" t="s">
        <v>106</v>
      </c>
      <c r="F17" s="138" t="s">
        <v>106</v>
      </c>
      <c r="G17" s="125" t="s">
        <v>106</v>
      </c>
      <c r="H17" s="125"/>
      <c r="I17" s="125"/>
      <c r="J17" s="125"/>
      <c r="K17" s="137"/>
    </row>
    <row r="18" spans="2:11" x14ac:dyDescent="0.4">
      <c r="B18" s="322"/>
      <c r="C18" s="135" t="s">
        <v>45</v>
      </c>
      <c r="D18" s="162" t="s">
        <v>167</v>
      </c>
      <c r="E18" s="163" t="s">
        <v>107</v>
      </c>
      <c r="F18" s="138" t="s">
        <v>107</v>
      </c>
      <c r="G18" s="125" t="s">
        <v>107</v>
      </c>
      <c r="H18" s="125"/>
      <c r="I18" s="125"/>
      <c r="J18" s="125"/>
      <c r="K18" s="137"/>
    </row>
    <row r="19" spans="2:11" x14ac:dyDescent="0.4">
      <c r="B19" s="322"/>
      <c r="C19" s="135" t="s">
        <v>45</v>
      </c>
      <c r="D19" s="162" t="s">
        <v>115</v>
      </c>
      <c r="E19" s="163" t="s">
        <v>166</v>
      </c>
      <c r="F19" s="138" t="s">
        <v>166</v>
      </c>
      <c r="G19" s="125" t="s">
        <v>166</v>
      </c>
      <c r="H19" s="125"/>
      <c r="I19" s="125"/>
      <c r="J19" s="125"/>
      <c r="K19" s="137"/>
    </row>
    <row r="20" spans="2:11" x14ac:dyDescent="0.4">
      <c r="B20" s="322"/>
      <c r="C20" s="135" t="s">
        <v>45</v>
      </c>
      <c r="D20" s="162" t="s">
        <v>129</v>
      </c>
      <c r="E20" s="163" t="s">
        <v>167</v>
      </c>
      <c r="F20" s="138" t="s">
        <v>167</v>
      </c>
      <c r="G20" s="125" t="s">
        <v>167</v>
      </c>
      <c r="H20" s="125"/>
      <c r="I20" s="125"/>
      <c r="J20" s="125"/>
      <c r="K20" s="137"/>
    </row>
    <row r="21" spans="2:11" x14ac:dyDescent="0.4">
      <c r="B21" s="322"/>
      <c r="C21" s="135" t="s">
        <v>45</v>
      </c>
      <c r="D21" s="162" t="s">
        <v>129</v>
      </c>
      <c r="E21" s="163" t="s">
        <v>168</v>
      </c>
      <c r="F21" s="138" t="s">
        <v>168</v>
      </c>
      <c r="G21" s="125" t="s">
        <v>168</v>
      </c>
      <c r="H21" s="125"/>
      <c r="I21" s="125"/>
      <c r="J21" s="125"/>
      <c r="K21" s="137"/>
    </row>
    <row r="22" spans="2:11" x14ac:dyDescent="0.4">
      <c r="B22" s="322"/>
      <c r="C22" s="135" t="s">
        <v>45</v>
      </c>
      <c r="D22" s="163" t="s">
        <v>129</v>
      </c>
      <c r="E22" s="163" t="s">
        <v>129</v>
      </c>
      <c r="F22" s="138" t="s">
        <v>169</v>
      </c>
      <c r="G22" s="125" t="s">
        <v>169</v>
      </c>
      <c r="H22" s="125"/>
      <c r="I22" s="125"/>
      <c r="J22" s="125"/>
      <c r="K22" s="137"/>
    </row>
    <row r="23" spans="2:11" x14ac:dyDescent="0.4">
      <c r="B23" s="322"/>
      <c r="C23" s="135" t="s">
        <v>45</v>
      </c>
      <c r="D23" s="163" t="s">
        <v>129</v>
      </c>
      <c r="E23" s="163" t="s">
        <v>129</v>
      </c>
      <c r="F23" s="138" t="s">
        <v>170</v>
      </c>
      <c r="G23" s="125" t="s">
        <v>170</v>
      </c>
      <c r="H23" s="125"/>
      <c r="I23" s="125"/>
      <c r="J23" s="125"/>
      <c r="K23" s="137"/>
    </row>
    <row r="24" spans="2:11" x14ac:dyDescent="0.4">
      <c r="B24" s="322"/>
      <c r="C24" s="135" t="s">
        <v>45</v>
      </c>
      <c r="D24" s="163" t="s">
        <v>129</v>
      </c>
      <c r="E24" s="163" t="s">
        <v>129</v>
      </c>
      <c r="F24" s="138"/>
      <c r="G24" s="125"/>
      <c r="H24" s="125"/>
      <c r="I24" s="125"/>
      <c r="J24" s="125"/>
      <c r="K24" s="137"/>
    </row>
    <row r="25" spans="2:11" ht="26.25" thickBot="1" x14ac:dyDescent="0.45">
      <c r="B25" s="323"/>
      <c r="C25" s="139" t="s">
        <v>45</v>
      </c>
      <c r="D25" s="164" t="s">
        <v>129</v>
      </c>
      <c r="E25" s="165" t="s">
        <v>129</v>
      </c>
      <c r="F25" s="141"/>
      <c r="G25" s="140"/>
      <c r="H25" s="140"/>
      <c r="I25" s="140"/>
      <c r="J25" s="140"/>
      <c r="K25" s="142"/>
    </row>
    <row r="28" spans="2:11" x14ac:dyDescent="0.4">
      <c r="C28" s="123" t="s">
        <v>121</v>
      </c>
    </row>
    <row r="29" spans="2:11" x14ac:dyDescent="0.4">
      <c r="C29" s="123" t="s">
        <v>48</v>
      </c>
    </row>
    <row r="30" spans="2:11" x14ac:dyDescent="0.4">
      <c r="C30" s="123" t="s">
        <v>127</v>
      </c>
    </row>
    <row r="31" spans="2:11" x14ac:dyDescent="0.4">
      <c r="C31" s="123" t="s">
        <v>124</v>
      </c>
    </row>
    <row r="32" spans="2:11" x14ac:dyDescent="0.4">
      <c r="C32" s="123" t="s">
        <v>125</v>
      </c>
    </row>
    <row r="33" spans="3:3" x14ac:dyDescent="0.4">
      <c r="C33" s="123" t="s">
        <v>126</v>
      </c>
    </row>
    <row r="34" spans="3:3" x14ac:dyDescent="0.4">
      <c r="C34" s="123" t="s">
        <v>49</v>
      </c>
    </row>
    <row r="35" spans="3:3" x14ac:dyDescent="0.4">
      <c r="C35" s="123" t="s">
        <v>50</v>
      </c>
    </row>
    <row r="37" spans="3:3" x14ac:dyDescent="0.4">
      <c r="C37" s="123" t="s">
        <v>128</v>
      </c>
    </row>
    <row r="38" spans="3:3" x14ac:dyDescent="0.4">
      <c r="C38" s="123" t="s">
        <v>88</v>
      </c>
    </row>
    <row r="39" spans="3:3" x14ac:dyDescent="0.4">
      <c r="C39" s="123" t="s">
        <v>89</v>
      </c>
    </row>
    <row r="40" spans="3:3" x14ac:dyDescent="0.4">
      <c r="C40" s="123" t="s">
        <v>90</v>
      </c>
    </row>
    <row r="41" spans="3:3" x14ac:dyDescent="0.4">
      <c r="C41" s="123" t="s">
        <v>91</v>
      </c>
    </row>
    <row r="42" spans="3:3" x14ac:dyDescent="0.4">
      <c r="C42" s="123" t="s">
        <v>92</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55" zoomScaleNormal="55" zoomScaleSheetLayoutView="5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175</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172</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100</v>
      </c>
      <c r="AZ3" s="166" t="s">
        <v>141</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132</v>
      </c>
      <c r="AZ4" s="166" t="s">
        <v>133</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74</v>
      </c>
      <c r="AK5" s="60"/>
      <c r="AL5" s="60"/>
      <c r="AM5" s="60"/>
      <c r="AN5" s="60"/>
      <c r="AO5" s="60"/>
      <c r="AP5" s="60"/>
      <c r="AQ5" s="60"/>
      <c r="AR5" s="49"/>
      <c r="AS5" s="49"/>
      <c r="AT5" s="61"/>
      <c r="AU5" s="60"/>
      <c r="AV5" s="240">
        <v>40</v>
      </c>
      <c r="AW5" s="241"/>
      <c r="AX5" s="61" t="s">
        <v>24</v>
      </c>
      <c r="AY5" s="60"/>
      <c r="AZ5" s="329">
        <v>160</v>
      </c>
      <c r="BA5" s="330"/>
      <c r="BB5" s="61" t="s">
        <v>116</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81</v>
      </c>
      <c r="D8" s="264"/>
      <c r="E8" s="255" t="s">
        <v>82</v>
      </c>
      <c r="F8" s="264"/>
      <c r="G8" s="255" t="s">
        <v>83</v>
      </c>
      <c r="H8" s="256"/>
      <c r="I8" s="256"/>
      <c r="J8" s="256"/>
      <c r="K8" s="264"/>
      <c r="L8" s="255" t="s">
        <v>84</v>
      </c>
      <c r="M8" s="256"/>
      <c r="N8" s="256"/>
      <c r="O8" s="257"/>
      <c r="P8" s="242" t="s">
        <v>148</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85</v>
      </c>
      <c r="AX8" s="191"/>
      <c r="AY8" s="238" t="s">
        <v>147</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173</v>
      </c>
      <c r="F13" s="278"/>
      <c r="G13" s="279" t="s">
        <v>94</v>
      </c>
      <c r="H13" s="280"/>
      <c r="I13" s="280"/>
      <c r="J13" s="280"/>
      <c r="K13" s="281"/>
      <c r="L13" s="284" t="s">
        <v>163</v>
      </c>
      <c r="M13" s="285"/>
      <c r="N13" s="285"/>
      <c r="O13" s="286"/>
      <c r="P13" s="143">
        <v>4</v>
      </c>
      <c r="Q13" s="144">
        <v>4</v>
      </c>
      <c r="R13" s="144"/>
      <c r="S13" s="144"/>
      <c r="T13" s="144">
        <v>4</v>
      </c>
      <c r="U13" s="144">
        <v>4</v>
      </c>
      <c r="V13" s="145">
        <v>4</v>
      </c>
      <c r="W13" s="143">
        <v>4</v>
      </c>
      <c r="X13" s="144">
        <v>4</v>
      </c>
      <c r="Y13" s="144"/>
      <c r="Z13" s="144"/>
      <c r="AA13" s="144">
        <v>4</v>
      </c>
      <c r="AB13" s="144">
        <v>4</v>
      </c>
      <c r="AC13" s="145">
        <v>4</v>
      </c>
      <c r="AD13" s="143">
        <v>4</v>
      </c>
      <c r="AE13" s="144">
        <v>4</v>
      </c>
      <c r="AF13" s="144"/>
      <c r="AG13" s="144"/>
      <c r="AH13" s="144">
        <v>4</v>
      </c>
      <c r="AI13" s="144">
        <v>4</v>
      </c>
      <c r="AJ13" s="145">
        <v>4</v>
      </c>
      <c r="AK13" s="143">
        <v>4</v>
      </c>
      <c r="AL13" s="144">
        <v>4</v>
      </c>
      <c r="AM13" s="144"/>
      <c r="AN13" s="144"/>
      <c r="AO13" s="144">
        <v>4</v>
      </c>
      <c r="AP13" s="144">
        <v>4</v>
      </c>
      <c r="AQ13" s="145">
        <v>4</v>
      </c>
      <c r="AR13" s="143"/>
      <c r="AS13" s="144"/>
      <c r="AT13" s="145"/>
      <c r="AU13" s="267">
        <f>IF($AZ$3="４週",SUM(P13:AQ13),IF($AZ$3="暦月",SUM(P13:AT13),""))</f>
        <v>80</v>
      </c>
      <c r="AV13" s="268"/>
      <c r="AW13" s="269">
        <f t="shared" ref="AW13:AW30" si="1">IF($AZ$3="４週",AU13/4,IF($AZ$3="暦月",AU13/($AZ$6/7),""))</f>
        <v>20</v>
      </c>
      <c r="AX13" s="270"/>
      <c r="AY13" s="311" t="s">
        <v>174</v>
      </c>
      <c r="AZ13" s="312"/>
      <c r="BA13" s="312"/>
      <c r="BB13" s="312"/>
      <c r="BC13" s="312"/>
      <c r="BD13" s="313"/>
    </row>
    <row r="14" spans="1:57" ht="39.950000000000003" customHeight="1" x14ac:dyDescent="0.4">
      <c r="A14" s="71"/>
      <c r="B14" s="87">
        <f t="shared" ref="B14:B30" si="2">B13+1</f>
        <v>2</v>
      </c>
      <c r="C14" s="282" t="s">
        <v>165</v>
      </c>
      <c r="D14" s="283"/>
      <c r="E14" s="290" t="s">
        <v>173</v>
      </c>
      <c r="F14" s="291"/>
      <c r="G14" s="292" t="s">
        <v>3</v>
      </c>
      <c r="H14" s="293"/>
      <c r="I14" s="293"/>
      <c r="J14" s="293"/>
      <c r="K14" s="294"/>
      <c r="L14" s="287" t="s">
        <v>163</v>
      </c>
      <c r="M14" s="288"/>
      <c r="N14" s="288"/>
      <c r="O14" s="289"/>
      <c r="P14" s="146">
        <v>4</v>
      </c>
      <c r="Q14" s="147">
        <v>4</v>
      </c>
      <c r="R14" s="147"/>
      <c r="S14" s="147"/>
      <c r="T14" s="147">
        <v>4</v>
      </c>
      <c r="U14" s="147">
        <v>4</v>
      </c>
      <c r="V14" s="148">
        <v>4</v>
      </c>
      <c r="W14" s="146">
        <v>4</v>
      </c>
      <c r="X14" s="147">
        <v>4</v>
      </c>
      <c r="Y14" s="147"/>
      <c r="Z14" s="147"/>
      <c r="AA14" s="147">
        <v>4</v>
      </c>
      <c r="AB14" s="147">
        <v>4</v>
      </c>
      <c r="AC14" s="148">
        <v>4</v>
      </c>
      <c r="AD14" s="146">
        <v>4</v>
      </c>
      <c r="AE14" s="147">
        <v>4</v>
      </c>
      <c r="AF14" s="147"/>
      <c r="AG14" s="147"/>
      <c r="AH14" s="147">
        <v>4</v>
      </c>
      <c r="AI14" s="147">
        <v>4</v>
      </c>
      <c r="AJ14" s="148">
        <v>4</v>
      </c>
      <c r="AK14" s="146">
        <v>4</v>
      </c>
      <c r="AL14" s="147">
        <v>4</v>
      </c>
      <c r="AM14" s="147"/>
      <c r="AN14" s="147"/>
      <c r="AO14" s="147">
        <v>4</v>
      </c>
      <c r="AP14" s="147">
        <v>4</v>
      </c>
      <c r="AQ14" s="148">
        <v>4</v>
      </c>
      <c r="AR14" s="146"/>
      <c r="AS14" s="147"/>
      <c r="AT14" s="148"/>
      <c r="AU14" s="246">
        <f>IF($AZ$3="４週",SUM(P14:AQ14),IF($AZ$3="暦月",SUM(P14:AT14),""))</f>
        <v>80</v>
      </c>
      <c r="AV14" s="247"/>
      <c r="AW14" s="250">
        <f t="shared" si="1"/>
        <v>20</v>
      </c>
      <c r="AX14" s="251"/>
      <c r="AY14" s="305"/>
      <c r="AZ14" s="306"/>
      <c r="BA14" s="306"/>
      <c r="BB14" s="306"/>
      <c r="BC14" s="306"/>
      <c r="BD14" s="307"/>
    </row>
    <row r="15" spans="1:57" ht="39.950000000000003" customHeight="1" x14ac:dyDescent="0.4">
      <c r="A15" s="71"/>
      <c r="B15" s="87">
        <f t="shared" si="2"/>
        <v>3</v>
      </c>
      <c r="C15" s="282" t="s">
        <v>164</v>
      </c>
      <c r="D15" s="283"/>
      <c r="E15" s="290" t="s">
        <v>93</v>
      </c>
      <c r="F15" s="291"/>
      <c r="G15" s="292" t="s">
        <v>3</v>
      </c>
      <c r="H15" s="293"/>
      <c r="I15" s="293"/>
      <c r="J15" s="293"/>
      <c r="K15" s="294"/>
      <c r="L15" s="287" t="s">
        <v>163</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165</v>
      </c>
      <c r="D16" s="283"/>
      <c r="E16" s="290" t="s">
        <v>95</v>
      </c>
      <c r="F16" s="291"/>
      <c r="G16" s="292" t="s">
        <v>167</v>
      </c>
      <c r="H16" s="293"/>
      <c r="I16" s="293"/>
      <c r="J16" s="293"/>
      <c r="K16" s="294"/>
      <c r="L16" s="287" t="s">
        <v>163</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165</v>
      </c>
      <c r="D17" s="283"/>
      <c r="E17" s="290" t="s">
        <v>95</v>
      </c>
      <c r="F17" s="291"/>
      <c r="G17" s="292" t="s">
        <v>106</v>
      </c>
      <c r="H17" s="293"/>
      <c r="I17" s="293"/>
      <c r="J17" s="293"/>
      <c r="K17" s="294"/>
      <c r="L17" s="287" t="s">
        <v>163</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160</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154</v>
      </c>
      <c r="D33" s="76"/>
      <c r="E33" s="77"/>
      <c r="F33" s="73"/>
      <c r="G33" s="73"/>
      <c r="H33" s="73"/>
      <c r="I33" s="73"/>
      <c r="J33" s="73"/>
      <c r="K33" s="73"/>
      <c r="L33" s="73"/>
      <c r="M33" s="73"/>
      <c r="N33" s="73"/>
      <c r="O33" s="73"/>
      <c r="P33" s="73"/>
      <c r="Q33" s="99" t="s">
        <v>139</v>
      </c>
      <c r="R33" s="99"/>
      <c r="S33" s="99"/>
      <c r="T33" s="99"/>
      <c r="U33" s="99"/>
      <c r="V33" s="99"/>
      <c r="W33" s="99"/>
      <c r="X33" s="99"/>
      <c r="Y33" s="99"/>
      <c r="Z33" s="99"/>
      <c r="AA33" s="101"/>
      <c r="AB33" s="99"/>
      <c r="AC33" s="99"/>
      <c r="AD33" s="99"/>
      <c r="AE33" s="99"/>
      <c r="AF33" s="99"/>
      <c r="AG33" s="99"/>
      <c r="AH33" s="99"/>
      <c r="AI33" s="99" t="s">
        <v>97</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51</v>
      </c>
      <c r="S34" s="224"/>
      <c r="T34" s="224" t="s">
        <v>52</v>
      </c>
      <c r="U34" s="224"/>
      <c r="V34" s="224"/>
      <c r="W34" s="224"/>
      <c r="X34" s="99"/>
      <c r="Y34" s="230" t="s">
        <v>55</v>
      </c>
      <c r="Z34" s="230"/>
      <c r="AA34" s="230"/>
      <c r="AB34" s="230"/>
      <c r="AC34" s="67"/>
      <c r="AD34" s="67"/>
      <c r="AE34" s="97" t="s">
        <v>64</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53</v>
      </c>
      <c r="U35" s="176"/>
      <c r="V35" s="176" t="s">
        <v>54</v>
      </c>
      <c r="W35" s="176"/>
      <c r="X35" s="99"/>
      <c r="Y35" s="176" t="s">
        <v>53</v>
      </c>
      <c r="Z35" s="176"/>
      <c r="AA35" s="176" t="s">
        <v>54</v>
      </c>
      <c r="AB35" s="176"/>
      <c r="AC35" s="67"/>
      <c r="AD35" s="67"/>
      <c r="AE35" s="97" t="s">
        <v>60</v>
      </c>
      <c r="AF35" s="97"/>
      <c r="AG35" s="99"/>
      <c r="AH35" s="99"/>
      <c r="AI35" s="177" t="s">
        <v>4</v>
      </c>
      <c r="AJ35" s="179"/>
      <c r="AK35" s="177" t="s">
        <v>68</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112</v>
      </c>
      <c r="D36" s="318"/>
      <c r="E36" s="318"/>
      <c r="F36" s="221"/>
      <c r="G36" s="221"/>
      <c r="H36" s="221"/>
      <c r="I36" s="221"/>
      <c r="J36" s="221"/>
      <c r="K36" s="221"/>
      <c r="L36" s="213">
        <f>SUM(F36:K36)</f>
        <v>0</v>
      </c>
      <c r="M36" s="213"/>
      <c r="N36" s="73"/>
      <c r="O36" s="73"/>
      <c r="P36" s="73"/>
      <c r="Q36" s="99"/>
      <c r="R36" s="177" t="s">
        <v>4</v>
      </c>
      <c r="S36" s="179"/>
      <c r="T36" s="314">
        <f>SUMIFS($AU$13:$AV$112,$C$13:$D$112,"訪問介護員",$E$13:$F$112,"A")+SUMIFS($AU$13:$AV$112,$C$13:$D$112,"サービス提供責任者",$E$13:$F$112,"A")</f>
        <v>0</v>
      </c>
      <c r="U36" s="315"/>
      <c r="V36" s="214">
        <f>SUMIFS($AW$13:$AX$112,$C$13:$D$112,"訪問介護員",$E$13:$F$112,"A")+SUMIFS($AW$13:$AX$112,$C$13:$D$112,"サービス提供責任者",$E$13:$F$112,"A")</f>
        <v>0</v>
      </c>
      <c r="W36" s="215"/>
      <c r="X36" s="118"/>
      <c r="Y36" s="316"/>
      <c r="Z36" s="317"/>
      <c r="AA36" s="316"/>
      <c r="AB36" s="317"/>
      <c r="AC36" s="117"/>
      <c r="AD36" s="117"/>
      <c r="AE36" s="316">
        <v>0</v>
      </c>
      <c r="AF36" s="317"/>
      <c r="AG36" s="99"/>
      <c r="AH36" s="99"/>
      <c r="AI36" s="177" t="s">
        <v>5</v>
      </c>
      <c r="AJ36" s="179"/>
      <c r="AK36" s="177" t="s">
        <v>69</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113</v>
      </c>
      <c r="D37" s="318"/>
      <c r="E37" s="318"/>
      <c r="F37" s="221">
        <v>10</v>
      </c>
      <c r="G37" s="221"/>
      <c r="H37" s="221">
        <v>8</v>
      </c>
      <c r="I37" s="221"/>
      <c r="J37" s="221">
        <v>10</v>
      </c>
      <c r="K37" s="221"/>
      <c r="L37" s="213">
        <f>SUM(F37:K37)</f>
        <v>28</v>
      </c>
      <c r="M37" s="213"/>
      <c r="N37" s="73"/>
      <c r="O37" s="73"/>
      <c r="P37" s="73"/>
      <c r="Q37" s="99"/>
      <c r="R37" s="177" t="s">
        <v>5</v>
      </c>
      <c r="S37" s="179"/>
      <c r="T37" s="314">
        <f>SUMIFS($AU$13:$AV$112,$C$13:$D$112,"訪問介護員",$E$13:$F$112,"B")+SUMIFS($AU$13:$AV$112,$C$13:$D$112,"サービス提供責任者",$E$13:$F$112,"B")</f>
        <v>0</v>
      </c>
      <c r="U37" s="315"/>
      <c r="V37" s="214">
        <f>SUMIFS($AW$13:$AX$112,$C$13:$D$112,"訪問介護員",$E$13:$F$112,"B")+SUMIFS($AW$13:$AX$112,$C$13:$D$112,"サービス提供責任者",$E$13:$F$112,"B")</f>
        <v>0</v>
      </c>
      <c r="W37" s="215"/>
      <c r="X37" s="118"/>
      <c r="Y37" s="316"/>
      <c r="Z37" s="317"/>
      <c r="AA37" s="316"/>
      <c r="AB37" s="317"/>
      <c r="AC37" s="117"/>
      <c r="AD37" s="117"/>
      <c r="AE37" s="316">
        <v>0</v>
      </c>
      <c r="AF37" s="317"/>
      <c r="AG37" s="99"/>
      <c r="AH37" s="99"/>
      <c r="AI37" s="177" t="s">
        <v>6</v>
      </c>
      <c r="AJ37" s="179"/>
      <c r="AK37" s="177" t="s">
        <v>70</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10</v>
      </c>
      <c r="G38" s="326"/>
      <c r="H38" s="326">
        <f>SUM(H36:I37)</f>
        <v>8</v>
      </c>
      <c r="I38" s="326"/>
      <c r="J38" s="326">
        <f>SUM(J36:K37)</f>
        <v>10</v>
      </c>
      <c r="K38" s="326"/>
      <c r="L38" s="326">
        <f>SUM(L36:M37)</f>
        <v>28</v>
      </c>
      <c r="M38" s="326"/>
      <c r="N38" s="73"/>
      <c r="O38" s="79"/>
      <c r="P38" s="73"/>
      <c r="Q38" s="99"/>
      <c r="R38" s="177" t="s">
        <v>6</v>
      </c>
      <c r="S38" s="179"/>
      <c r="T38" s="314">
        <f>SUMIFS($AU$13:$AV$112,$C$13:$D$112,"訪問介護員",$E$13:$F$112,"C")+SUMIFS($AU$13:$AV$112,$C$13:$D$112,"サービス提供責任者",$E$13:$F$112,"C")</f>
        <v>0</v>
      </c>
      <c r="U38" s="315"/>
      <c r="V38" s="214">
        <f>SUMIFS($AW$13:$AX$112,$C$13:$D$112,"訪問介護員",$E$13:$F$112,"C")+SUMIFS($AW$13:$AX$112,$C$13:$D$112,"サービス提供責任者",$E$13:$F$112,"C")</f>
        <v>0</v>
      </c>
      <c r="W38" s="215"/>
      <c r="X38" s="118"/>
      <c r="Y38" s="316"/>
      <c r="Z38" s="317"/>
      <c r="AA38" s="222"/>
      <c r="AB38" s="223"/>
      <c r="AC38" s="117"/>
      <c r="AD38" s="117"/>
      <c r="AE38" s="314" t="s">
        <v>37</v>
      </c>
      <c r="AF38" s="315"/>
      <c r="AG38" s="99"/>
      <c r="AH38" s="99"/>
      <c r="AI38" s="177" t="s">
        <v>7</v>
      </c>
      <c r="AJ38" s="179"/>
      <c r="AK38" s="177" t="s">
        <v>96</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SUMIFS($AU$13:$AV$112,$C$13:$D$112,"訪問介護員",$E$13:$F$112,"D")+SUMIFS($AU$13:$AV$112,$C$13:$D$112,"サービス提供責任者",$E$13:$F$112,"D")</f>
        <v>0</v>
      </c>
      <c r="U39" s="315"/>
      <c r="V39" s="214">
        <f>SUMIFS($AW$13:$AX$112,$C$13:$D$112,"訪問介護員",$E$13:$F$112,"D")+SUMIFS($AW$13:$AX$112,$C$13:$D$112,"サービス提供責任者",$E$13:$F$112,"D")</f>
        <v>0</v>
      </c>
      <c r="W39" s="215"/>
      <c r="X39" s="118"/>
      <c r="Y39" s="316"/>
      <c r="Z39" s="317"/>
      <c r="AA39" s="222"/>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9.3333333333333339</v>
      </c>
      <c r="M40" s="324"/>
      <c r="N40" s="71"/>
      <c r="O40" s="71"/>
      <c r="P40" s="73"/>
      <c r="Q40" s="99"/>
      <c r="R40" s="177" t="s">
        <v>28</v>
      </c>
      <c r="S40" s="179"/>
      <c r="T40" s="314">
        <f>SUM(T36:U39)</f>
        <v>0</v>
      </c>
      <c r="U40" s="315"/>
      <c r="V40" s="214">
        <f>SUM(V36:W39)</f>
        <v>0</v>
      </c>
      <c r="W40" s="215"/>
      <c r="X40" s="118"/>
      <c r="Y40" s="314">
        <f>SUM(Y36:Z39)</f>
        <v>0</v>
      </c>
      <c r="Z40" s="315"/>
      <c r="AA40" s="314">
        <f>SUM(AA36:AB39)</f>
        <v>0</v>
      </c>
      <c r="AB40" s="315"/>
      <c r="AC40" s="117"/>
      <c r="AD40" s="117"/>
      <c r="AE40" s="314">
        <f>SUM(AE36:AF37)</f>
        <v>0</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62</v>
      </c>
      <c r="S42" s="99"/>
      <c r="T42" s="99"/>
      <c r="U42" s="99"/>
      <c r="V42" s="99"/>
      <c r="W42" s="99"/>
      <c r="X42" s="111" t="s">
        <v>122</v>
      </c>
      <c r="Y42" s="209" t="s">
        <v>123</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120</v>
      </c>
      <c r="M43" s="101"/>
      <c r="N43" s="101"/>
      <c r="O43" s="102"/>
      <c r="P43" s="73"/>
      <c r="Q43" s="99"/>
      <c r="R43" s="99" t="s">
        <v>56</v>
      </c>
      <c r="S43" s="99"/>
      <c r="T43" s="99"/>
      <c r="U43" s="99"/>
      <c r="V43" s="99"/>
      <c r="W43" s="99" t="s">
        <v>57</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65</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58</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9.3333333333333339</v>
      </c>
      <c r="D45" s="206"/>
      <c r="E45" s="105" t="s">
        <v>31</v>
      </c>
      <c r="F45" s="207">
        <v>40</v>
      </c>
      <c r="G45" s="208"/>
      <c r="H45" s="105" t="s">
        <v>32</v>
      </c>
      <c r="I45" s="205">
        <f>C45/F45</f>
        <v>0.23333333333333334</v>
      </c>
      <c r="J45" s="206"/>
      <c r="K45" s="105" t="s">
        <v>33</v>
      </c>
      <c r="L45" s="200">
        <f>IF(C45&lt;40,1,ROUNDUP(I45,1))</f>
        <v>1</v>
      </c>
      <c r="M45" s="201"/>
      <c r="N45" s="202"/>
      <c r="O45" s="99"/>
      <c r="P45" s="73"/>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99</v>
      </c>
      <c r="M46" s="99"/>
      <c r="N46" s="99"/>
      <c r="O46" s="99"/>
      <c r="P46" s="73"/>
      <c r="Q46" s="99"/>
      <c r="R46" s="99"/>
      <c r="S46" s="99"/>
      <c r="T46" s="99"/>
      <c r="U46" s="99"/>
      <c r="V46" s="99"/>
      <c r="W46" s="99"/>
      <c r="X46" s="99"/>
      <c r="Y46" s="99"/>
      <c r="Z46" s="99"/>
      <c r="AA46" s="101"/>
      <c r="AB46" s="99" t="s">
        <v>98</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130</v>
      </c>
      <c r="D47" s="99"/>
      <c r="E47" s="99"/>
      <c r="F47" s="99"/>
      <c r="G47" s="99"/>
      <c r="H47" s="99"/>
      <c r="I47" s="99"/>
      <c r="J47" s="99"/>
      <c r="K47" s="99"/>
      <c r="L47" s="99"/>
      <c r="M47" s="99"/>
      <c r="N47" s="99"/>
      <c r="O47" s="99"/>
      <c r="P47" s="73"/>
      <c r="Q47" s="99"/>
      <c r="R47" s="99" t="s">
        <v>61</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131</v>
      </c>
      <c r="E48" s="99"/>
      <c r="F48" s="99"/>
      <c r="G48" s="99"/>
      <c r="H48" s="99"/>
      <c r="I48" s="99"/>
      <c r="J48" s="99"/>
      <c r="K48" s="99"/>
      <c r="L48" s="99"/>
      <c r="M48" s="99"/>
      <c r="N48" s="99"/>
      <c r="O48" s="99"/>
      <c r="P48" s="73"/>
      <c r="Q48" s="99"/>
      <c r="R48" s="99" t="s">
        <v>64</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59</v>
      </c>
      <c r="S49" s="67"/>
      <c r="T49" s="67"/>
      <c r="U49" s="67"/>
      <c r="V49" s="67"/>
      <c r="W49" s="99" t="s">
        <v>63</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0</v>
      </c>
      <c r="S50" s="178"/>
      <c r="T50" s="178"/>
      <c r="U50" s="179"/>
      <c r="V50" s="105" t="s">
        <v>111</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sheet="1"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4" priority="5">
      <formula>INDIRECT(ADDRESS(ROW(),COLUMN()))=TRUNC(INDIRECT(ADDRESS(ROW(),COLUMN())))</formula>
    </cfRule>
  </conditionalFormatting>
  <conditionalFormatting sqref="F36:M38">
    <cfRule type="expression" dxfId="3" priority="4">
      <formula>INDIRECT(ADDRESS(ROW(),COLUMN()))=TRUNC(INDIRECT(ADDRESS(ROW(),COLUMN())))</formula>
    </cfRule>
  </conditionalFormatting>
  <conditionalFormatting sqref="T40:AF40 X36:AF39">
    <cfRule type="expression" dxfId="2" priority="3">
      <formula>INDIRECT(ADDRESS(ROW(),COLUMN()))=TRUNC(INDIRECT(ADDRESS(ROW(),COLUMN())))</formula>
    </cfRule>
  </conditionalFormatting>
  <conditionalFormatting sqref="R45:U45">
    <cfRule type="expression" dxfId="1" priority="2">
      <formula>INDIRECT(ADDRESS(ROW(),COLUMN()))=TRUNC(INDIRECT(ADDRESS(ROW(),COLUMN())))</formula>
    </cfRule>
  </conditionalFormatting>
  <conditionalFormatting sqref="T36:W39">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訪問型サービス（１枚版）</vt:lpstr>
      <vt:lpstr>訪問型サービス（100名）</vt:lpstr>
      <vt:lpstr>記入方法</vt:lpstr>
      <vt:lpstr>プルダウン・リスト</vt:lpstr>
      <vt:lpstr>【記載例】生活支援型訪問サービス</vt:lpstr>
      <vt:lpstr>【記載例】生活支援型訪問サービス!Print_Area</vt:lpstr>
      <vt:lpstr>記入方法!Print_Area</vt:lpstr>
      <vt:lpstr>'訪問型サービス（100名）'!Print_Area</vt:lpstr>
      <vt:lpstr>'訪問型サービス（１枚版）'!Print_Area</vt:lpstr>
      <vt:lpstr>【記載例】生活支援型訪問サービス!Print_Titles</vt:lpstr>
      <vt:lpstr>'訪問型サービス（100名）'!Print_Titles</vt:lpstr>
      <vt:lpstr>'訪問型サービス（１枚版）'!Print_Titles</vt:lpstr>
      <vt:lpstr>サービス提供責任者</vt:lpstr>
      <vt:lpstr>管理者</vt:lpstr>
      <vt:lpstr>従事者</vt:lpstr>
      <vt:lpstr>職種</vt:lpstr>
      <vt:lpstr>訪問介護員</vt:lpstr>
      <vt:lpstr>訪問事業責任者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2023-03-09T05:51:36Z</cp:lastPrinted>
  <dcterms:created xsi:type="dcterms:W3CDTF">2020-01-14T23:44:41Z</dcterms:created>
  <dcterms:modified xsi:type="dcterms:W3CDTF">2024-04-01T02:31:10Z</dcterms:modified>
</cp:coreProperties>
</file>