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0ex07buf\kankyo\【R6】環境政策課\★仮置きホルダー★\環境家計簿\"/>
    </mc:Choice>
  </mc:AlternateContent>
  <xr:revisionPtr revIDLastSave="0" documentId="13_ncr:1_{74206539-F7D0-48CA-ACC9-CF2B4D8CD6F3}" xr6:coauthVersionLast="36" xr6:coauthVersionMax="36" xr10:uidLastSave="{00000000-0000-0000-0000-000000000000}"/>
  <bookViews>
    <workbookView xWindow="10245" yWindow="-15" windowWidth="10290" windowHeight="8160" xr2:uid="{00000000-000D-0000-FFFF-FFFF00000000}"/>
  </bookViews>
  <sheets>
    <sheet name="使用方法" sheetId="25" r:id="rId1"/>
    <sheet name="第1四半期 " sheetId="18" r:id="rId2"/>
    <sheet name="第2四半期  " sheetId="22" r:id="rId3"/>
    <sheet name="第3四半期 " sheetId="23" r:id="rId4"/>
    <sheet name="第4四半期 " sheetId="24" r:id="rId5"/>
    <sheet name="年間集計シート" sheetId="5" r:id="rId6"/>
    <sheet name="グラフ" sheetId="10" r:id="rId7"/>
  </sheets>
  <calcPr calcId="191029"/>
</workbook>
</file>

<file path=xl/calcChain.xml><?xml version="1.0" encoding="utf-8"?>
<calcChain xmlns="http://schemas.openxmlformats.org/spreadsheetml/2006/main">
  <c r="J33" i="25" l="1"/>
  <c r="H32" i="25"/>
  <c r="H31" i="25"/>
  <c r="H30" i="25"/>
  <c r="H29" i="25"/>
  <c r="H28" i="25"/>
  <c r="H33" i="25" s="1"/>
  <c r="H27" i="25"/>
  <c r="H26" i="25"/>
  <c r="H16" i="22" l="1"/>
  <c r="M11" i="5"/>
  <c r="M12" i="5"/>
  <c r="M13" i="5"/>
  <c r="M14" i="5"/>
  <c r="M15" i="5"/>
  <c r="M16" i="5"/>
  <c r="M10" i="5"/>
  <c r="L11" i="5"/>
  <c r="L12" i="5"/>
  <c r="L13" i="5"/>
  <c r="L14" i="5"/>
  <c r="L15" i="5"/>
  <c r="L16" i="5"/>
  <c r="L10" i="5"/>
  <c r="K11" i="5"/>
  <c r="K12" i="5"/>
  <c r="K13" i="5"/>
  <c r="K14" i="5"/>
  <c r="K15" i="5"/>
  <c r="K16" i="5"/>
  <c r="K10" i="5"/>
  <c r="G11" i="5"/>
  <c r="G12" i="5"/>
  <c r="G13" i="5"/>
  <c r="G14" i="5"/>
  <c r="G15" i="5"/>
  <c r="G16" i="5"/>
  <c r="G10" i="5"/>
  <c r="F11" i="5"/>
  <c r="F12" i="5"/>
  <c r="F13" i="5"/>
  <c r="F14" i="5"/>
  <c r="F15" i="5"/>
  <c r="F16" i="5"/>
  <c r="F10" i="5"/>
  <c r="E11" i="5"/>
  <c r="E12" i="5"/>
  <c r="E13" i="5"/>
  <c r="E14" i="5"/>
  <c r="E15" i="5"/>
  <c r="E16" i="5"/>
  <c r="E10" i="5"/>
  <c r="F9" i="24"/>
  <c r="K22" i="5" s="1"/>
  <c r="D9" i="5"/>
  <c r="C9" i="5"/>
  <c r="F34" i="24"/>
  <c r="M23" i="5" s="1"/>
  <c r="F35" i="24"/>
  <c r="M24" i="5" s="1"/>
  <c r="F36" i="24"/>
  <c r="M25" i="5" s="1"/>
  <c r="F37" i="24"/>
  <c r="M26" i="5" s="1"/>
  <c r="F38" i="24"/>
  <c r="M27" i="5" s="1"/>
  <c r="F39" i="24"/>
  <c r="M28" i="5" s="1"/>
  <c r="F33" i="24"/>
  <c r="H40" i="24"/>
  <c r="H28" i="24"/>
  <c r="F22" i="24"/>
  <c r="L23" i="5" s="1"/>
  <c r="F23" i="24"/>
  <c r="L24" i="5" s="1"/>
  <c r="F24" i="24"/>
  <c r="L25" i="5" s="1"/>
  <c r="F25" i="24"/>
  <c r="L26" i="5" s="1"/>
  <c r="F26" i="24"/>
  <c r="L27" i="5" s="1"/>
  <c r="F27" i="24"/>
  <c r="L28" i="5" s="1"/>
  <c r="F21" i="24"/>
  <c r="H16" i="24"/>
  <c r="F10" i="24"/>
  <c r="K23" i="5" s="1"/>
  <c r="F11" i="24"/>
  <c r="K24" i="5" s="1"/>
  <c r="F12" i="24"/>
  <c r="K25" i="5" s="1"/>
  <c r="F13" i="24"/>
  <c r="K26" i="5" s="1"/>
  <c r="F14" i="24"/>
  <c r="K27" i="5" s="1"/>
  <c r="F15" i="24"/>
  <c r="K28" i="5" s="1"/>
  <c r="H40" i="23"/>
  <c r="F34" i="23"/>
  <c r="J23" i="5" s="1"/>
  <c r="F35" i="23"/>
  <c r="J24" i="5" s="1"/>
  <c r="F36" i="23"/>
  <c r="J25" i="5" s="1"/>
  <c r="F37" i="23"/>
  <c r="J26" i="5" s="1"/>
  <c r="F38" i="23"/>
  <c r="J27" i="5" s="1"/>
  <c r="F39" i="23"/>
  <c r="J28" i="5" s="1"/>
  <c r="F33" i="23"/>
  <c r="H28" i="23"/>
  <c r="F22" i="23"/>
  <c r="I23" i="5" s="1"/>
  <c r="F23" i="23"/>
  <c r="I24" i="5" s="1"/>
  <c r="F24" i="23"/>
  <c r="I25" i="5" s="1"/>
  <c r="F25" i="23"/>
  <c r="I26" i="5" s="1"/>
  <c r="F26" i="23"/>
  <c r="I27" i="5" s="1"/>
  <c r="F27" i="23"/>
  <c r="I28" i="5" s="1"/>
  <c r="F21" i="23"/>
  <c r="H16" i="23"/>
  <c r="F10" i="23"/>
  <c r="H23" i="5" s="1"/>
  <c r="F11" i="23"/>
  <c r="H24" i="5" s="1"/>
  <c r="F12" i="23"/>
  <c r="H25" i="5" s="1"/>
  <c r="F13" i="23"/>
  <c r="H26" i="5" s="1"/>
  <c r="F14" i="23"/>
  <c r="H27" i="5" s="1"/>
  <c r="F15" i="23"/>
  <c r="H28" i="5" s="1"/>
  <c r="F9" i="23"/>
  <c r="H22" i="5" s="1"/>
  <c r="H40" i="22"/>
  <c r="F39" i="22"/>
  <c r="G28" i="5" s="1"/>
  <c r="F34" i="22"/>
  <c r="G23" i="5" s="1"/>
  <c r="F35" i="22"/>
  <c r="G24" i="5" s="1"/>
  <c r="F36" i="22"/>
  <c r="G25" i="5" s="1"/>
  <c r="F37" i="22"/>
  <c r="G26" i="5" s="1"/>
  <c r="F38" i="22"/>
  <c r="G27" i="5" s="1"/>
  <c r="F33" i="22"/>
  <c r="F22" i="22"/>
  <c r="F23" i="5" s="1"/>
  <c r="F23" i="22"/>
  <c r="F24" i="5" s="1"/>
  <c r="F24" i="22"/>
  <c r="F25" i="5" s="1"/>
  <c r="F25" i="22"/>
  <c r="F26" i="5" s="1"/>
  <c r="F26" i="22"/>
  <c r="F27" i="5" s="1"/>
  <c r="F27" i="22"/>
  <c r="F28" i="5" s="1"/>
  <c r="F21" i="22"/>
  <c r="F10" i="22"/>
  <c r="E23" i="5" s="1"/>
  <c r="F11" i="22"/>
  <c r="E24" i="5" s="1"/>
  <c r="F12" i="22"/>
  <c r="E25" i="5" s="1"/>
  <c r="F13" i="22"/>
  <c r="E26" i="5" s="1"/>
  <c r="F14" i="22"/>
  <c r="E27" i="5" s="1"/>
  <c r="F15" i="22"/>
  <c r="E28" i="5" s="1"/>
  <c r="F9" i="22"/>
  <c r="H40" i="18"/>
  <c r="F34" i="18"/>
  <c r="F35" i="18"/>
  <c r="F36" i="18"/>
  <c r="F37" i="18"/>
  <c r="F38" i="18"/>
  <c r="F39" i="18"/>
  <c r="F33" i="18"/>
  <c r="H28" i="18"/>
  <c r="H16" i="18"/>
  <c r="F22" i="18"/>
  <c r="F23" i="18"/>
  <c r="F24" i="18"/>
  <c r="F25" i="18"/>
  <c r="F26" i="18"/>
  <c r="C27" i="5" s="1"/>
  <c r="F27" i="18"/>
  <c r="C28" i="5" s="1"/>
  <c r="F21" i="18"/>
  <c r="C22" i="5" s="1"/>
  <c r="F9" i="18"/>
  <c r="B22" i="5" s="1"/>
  <c r="F10" i="18"/>
  <c r="B23" i="5" s="1"/>
  <c r="F11" i="18"/>
  <c r="F12" i="18"/>
  <c r="B25" i="5" s="1"/>
  <c r="F13" i="18"/>
  <c r="F14" i="18"/>
  <c r="B27" i="5" s="1"/>
  <c r="F15" i="18"/>
  <c r="B10" i="5"/>
  <c r="C10" i="5"/>
  <c r="D10" i="5"/>
  <c r="H10" i="5"/>
  <c r="I10" i="5"/>
  <c r="J10" i="5"/>
  <c r="B11" i="5"/>
  <c r="C11" i="5"/>
  <c r="D11" i="5"/>
  <c r="H11" i="5"/>
  <c r="I11" i="5"/>
  <c r="J11" i="5"/>
  <c r="B12" i="5"/>
  <c r="B17" i="5" s="1"/>
  <c r="C12" i="5"/>
  <c r="D12" i="5"/>
  <c r="H12" i="5"/>
  <c r="I12" i="5"/>
  <c r="J12" i="5"/>
  <c r="B13" i="5"/>
  <c r="C13" i="5"/>
  <c r="D13" i="5"/>
  <c r="H13" i="5"/>
  <c r="I13" i="5"/>
  <c r="J13" i="5"/>
  <c r="B14" i="5"/>
  <c r="C14" i="5"/>
  <c r="D14" i="5"/>
  <c r="H14" i="5"/>
  <c r="I14" i="5"/>
  <c r="J14" i="5"/>
  <c r="B15" i="5"/>
  <c r="C15" i="5"/>
  <c r="D15" i="5"/>
  <c r="H15" i="5"/>
  <c r="I15" i="5"/>
  <c r="J15" i="5"/>
  <c r="B16" i="5"/>
  <c r="C16" i="5"/>
  <c r="D16" i="5"/>
  <c r="H16" i="5"/>
  <c r="I16" i="5"/>
  <c r="J16" i="5"/>
  <c r="C23" i="5"/>
  <c r="D23" i="5"/>
  <c r="B24" i="5"/>
  <c r="C24" i="5"/>
  <c r="D24" i="5"/>
  <c r="C25" i="5"/>
  <c r="D25" i="5"/>
  <c r="B26" i="5"/>
  <c r="C26" i="5"/>
  <c r="D26" i="5"/>
  <c r="D27" i="5"/>
  <c r="B28" i="5"/>
  <c r="D28" i="5"/>
  <c r="M21" i="5"/>
  <c r="M9" i="5"/>
  <c r="L21" i="5"/>
  <c r="L9" i="5"/>
  <c r="K21" i="5"/>
  <c r="K9" i="5"/>
  <c r="J21" i="5"/>
  <c r="J9" i="5"/>
  <c r="I21" i="5"/>
  <c r="I9" i="5"/>
  <c r="H21" i="5"/>
  <c r="H9" i="5"/>
  <c r="G21" i="5"/>
  <c r="G9" i="5"/>
  <c r="F21" i="5"/>
  <c r="F9" i="5"/>
  <c r="E21" i="5"/>
  <c r="E9" i="5"/>
  <c r="D21" i="5"/>
  <c r="C21" i="5"/>
  <c r="M20" i="5"/>
  <c r="M8" i="5"/>
  <c r="L20" i="5"/>
  <c r="L8" i="5"/>
  <c r="K20" i="5"/>
  <c r="K8" i="5"/>
  <c r="J20" i="5"/>
  <c r="I20" i="5"/>
  <c r="G20" i="5"/>
  <c r="F20" i="5"/>
  <c r="E20" i="5"/>
  <c r="D20" i="5"/>
  <c r="J8" i="5"/>
  <c r="I8" i="5"/>
  <c r="H8" i="5"/>
  <c r="G8" i="5"/>
  <c r="F8" i="5"/>
  <c r="E8" i="5"/>
  <c r="D8" i="5"/>
  <c r="H20" i="5"/>
  <c r="C20" i="5"/>
  <c r="C8" i="5"/>
  <c r="B21" i="5"/>
  <c r="B20" i="5"/>
  <c r="B9" i="5"/>
  <c r="B8" i="5"/>
  <c r="A31" i="24"/>
  <c r="A19" i="24"/>
  <c r="A7" i="24"/>
  <c r="A31" i="23"/>
  <c r="A19" i="23"/>
  <c r="A7" i="23"/>
  <c r="A31" i="22"/>
  <c r="A19" i="22"/>
  <c r="A7" i="22"/>
  <c r="A31" i="18"/>
  <c r="A19" i="18"/>
  <c r="A7" i="18"/>
  <c r="H28" i="22"/>
  <c r="H17" i="5"/>
  <c r="F16" i="18" l="1"/>
  <c r="F28" i="22"/>
  <c r="F28" i="23"/>
  <c r="F40" i="23"/>
  <c r="F16" i="24"/>
  <c r="F28" i="24"/>
  <c r="F40" i="18"/>
  <c r="F16" i="22"/>
  <c r="F40" i="24"/>
  <c r="D22" i="5"/>
  <c r="F28" i="18"/>
  <c r="F40" i="22"/>
  <c r="F16" i="23"/>
  <c r="M22" i="5"/>
  <c r="L22" i="5"/>
  <c r="L29" i="5" s="1"/>
  <c r="J22" i="5"/>
  <c r="J29" i="5" s="1"/>
  <c r="I22" i="5"/>
  <c r="I29" i="5" s="1"/>
  <c r="G22" i="5"/>
  <c r="G29" i="5" s="1"/>
  <c r="F22" i="5"/>
  <c r="F29" i="5" s="1"/>
  <c r="E22" i="5"/>
  <c r="E29" i="5" s="1"/>
  <c r="M29" i="5"/>
  <c r="M17" i="5"/>
  <c r="L17" i="5"/>
  <c r="K29" i="5"/>
  <c r="K17" i="5"/>
  <c r="G17" i="5"/>
  <c r="F17" i="5"/>
  <c r="E17" i="5"/>
  <c r="D17" i="5"/>
  <c r="D29" i="5"/>
  <c r="C29" i="5"/>
  <c r="C17" i="5"/>
  <c r="B29" i="5"/>
  <c r="H29" i="5"/>
  <c r="J17" i="5"/>
  <c r="I17" i="5"/>
</calcChain>
</file>

<file path=xl/sharedStrings.xml><?xml version="1.0" encoding="utf-8"?>
<sst xmlns="http://schemas.openxmlformats.org/spreadsheetml/2006/main" count="597" uniqueCount="48">
  <si>
    <t>項　　目</t>
    <rPh sb="0" eb="1">
      <t>コウ</t>
    </rPh>
    <rPh sb="3" eb="4">
      <t>メ</t>
    </rPh>
    <phoneticPr fontId="1"/>
  </si>
  <si>
    <t>使用量</t>
    <rPh sb="0" eb="2">
      <t>シヨウ</t>
    </rPh>
    <rPh sb="2" eb="3">
      <t>リョウ</t>
    </rPh>
    <phoneticPr fontId="1"/>
  </si>
  <si>
    <t>金額</t>
    <rPh sb="0" eb="2">
      <t>キンガク</t>
    </rPh>
    <phoneticPr fontId="1"/>
  </si>
  <si>
    <t>電気</t>
  </si>
  <si>
    <t>(㎏)</t>
  </si>
  <si>
    <t>(円)</t>
  </si>
  <si>
    <t>都市ガス</t>
  </si>
  <si>
    <t>ＬＰガス</t>
  </si>
  <si>
    <t>水道水</t>
  </si>
  <si>
    <t>ガソリン</t>
  </si>
  <si>
    <t>軽油</t>
    <rPh sb="0" eb="2">
      <t>ケイユ</t>
    </rPh>
    <phoneticPr fontId="1"/>
  </si>
  <si>
    <t>灯油</t>
  </si>
  <si>
    <t>合　　計</t>
    <rPh sb="0" eb="1">
      <t>ゴウ</t>
    </rPh>
    <rPh sb="3" eb="4">
      <t>ケイ</t>
    </rPh>
    <phoneticPr fontId="1"/>
  </si>
  <si>
    <t>使用量</t>
    <rPh sb="0" eb="3">
      <t>シヨウリョウ</t>
    </rPh>
    <phoneticPr fontId="1"/>
  </si>
  <si>
    <t>CO2排出量</t>
    <rPh sb="3" eb="5">
      <t>ハイシュツ</t>
    </rPh>
    <rPh sb="5" eb="6">
      <t>リョウ</t>
    </rPh>
    <phoneticPr fontId="1"/>
  </si>
  <si>
    <t>合計</t>
    <rPh sb="0" eb="2">
      <t>ゴウケイ</t>
    </rPh>
    <phoneticPr fontId="1"/>
  </si>
  <si>
    <t>平成　　　年　　　月</t>
    <rPh sb="0" eb="2">
      <t>ヘイセイ</t>
    </rPh>
    <rPh sb="5" eb="6">
      <t>ネン</t>
    </rPh>
    <rPh sb="9" eb="10">
      <t>ガツ</t>
    </rPh>
    <phoneticPr fontId="1"/>
  </si>
  <si>
    <r>
      <t>CO</t>
    </r>
    <r>
      <rPr>
        <sz val="9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排出係数</t>
    </r>
    <rPh sb="3" eb="5">
      <t>ハイシュツ</t>
    </rPh>
    <rPh sb="5" eb="7">
      <t>ケイスウ</t>
    </rPh>
    <phoneticPr fontId="1"/>
  </si>
  <si>
    <r>
      <t>CO</t>
    </r>
    <r>
      <rPr>
        <sz val="9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1"/>
  </si>
  <si>
    <t>(kＷh)</t>
    <phoneticPr fontId="1"/>
  </si>
  <si>
    <t>＝</t>
    <phoneticPr fontId="1"/>
  </si>
  <si>
    <t>今月のテーマ</t>
    <rPh sb="0" eb="2">
      <t>コンゲツ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</si>
  <si>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</si>
  <si>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</si>
  <si>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</si>
  <si>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今月のテーマ</t>
    <rPh sb="0" eb="2">
      <t>コンゲツ</t>
    </rPh>
    <phoneticPr fontId="1"/>
  </si>
  <si>
    <t>月別　CO2排出量</t>
  </si>
  <si>
    <t>合計</t>
    <rPh sb="0" eb="2">
      <t>ゴウケイ</t>
    </rPh>
    <phoneticPr fontId="2"/>
  </si>
  <si>
    <t>電気</t>
    <phoneticPr fontId="2"/>
  </si>
  <si>
    <r>
      <t>(m</t>
    </r>
    <r>
      <rPr>
        <vertAlign val="superscript"/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)</t>
    </r>
    <phoneticPr fontId="1"/>
  </si>
  <si>
    <t>＝</t>
    <phoneticPr fontId="1"/>
  </si>
  <si>
    <r>
      <t>(m</t>
    </r>
    <r>
      <rPr>
        <vertAlign val="superscript"/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)</t>
    </r>
    <phoneticPr fontId="1"/>
  </si>
  <si>
    <t>＝</t>
    <phoneticPr fontId="1"/>
  </si>
  <si>
    <t>（ﾘｯﾄﾙ）</t>
    <phoneticPr fontId="1"/>
  </si>
  <si>
    <r>
      <t>CO</t>
    </r>
    <r>
      <rPr>
        <sz val="9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排出係数</t>
    </r>
    <rPh sb="3" eb="5">
      <t>ハイシュツ</t>
    </rPh>
    <rPh sb="5" eb="7">
      <t>ケイスウ</t>
    </rPh>
    <phoneticPr fontId="1"/>
  </si>
  <si>
    <r>
      <t>CO</t>
    </r>
    <r>
      <rPr>
        <sz val="9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排出量</t>
    </r>
    <rPh sb="3" eb="5">
      <t>ハイシュツ</t>
    </rPh>
    <rPh sb="5" eb="6">
      <t>リョウ</t>
    </rPh>
    <phoneticPr fontId="1"/>
  </si>
  <si>
    <t>(㎏)</t>
    <phoneticPr fontId="1"/>
  </si>
  <si>
    <t>(円)</t>
    <phoneticPr fontId="1"/>
  </si>
  <si>
    <t>（ﾘｯﾄﾙ）</t>
    <phoneticPr fontId="1"/>
  </si>
  <si>
    <t>＝</t>
    <phoneticPr fontId="1"/>
  </si>
  <si>
    <t>(kＷh)</t>
    <phoneticPr fontId="1"/>
  </si>
  <si>
    <t>＝</t>
    <phoneticPr fontId="1"/>
  </si>
  <si>
    <t>都市ガス</t>
    <phoneticPr fontId="1"/>
  </si>
  <si>
    <t>(円)</t>
    <phoneticPr fontId="2"/>
  </si>
  <si>
    <r>
      <t>CO</t>
    </r>
    <r>
      <rPr>
        <sz val="9"/>
        <rFont val="MS UI Gothic"/>
        <family val="3"/>
        <charset val="128"/>
      </rPr>
      <t>２</t>
    </r>
    <r>
      <rPr>
        <sz val="11"/>
        <rFont val="MS UI Gothic"/>
        <family val="3"/>
        <charset val="128"/>
      </rPr>
      <t>排出係数</t>
    </r>
    <rPh sb="3" eb="5">
      <t>ハイシュツ</t>
    </rPh>
    <rPh sb="5" eb="7">
      <t>ケイスウ</t>
    </rPh>
    <phoneticPr fontId="1"/>
  </si>
  <si>
    <r>
      <t>CO</t>
    </r>
    <r>
      <rPr>
        <sz val="9"/>
        <rFont val="MS UI Gothic"/>
        <family val="3"/>
        <charset val="128"/>
      </rPr>
      <t>2</t>
    </r>
    <r>
      <rPr>
        <sz val="11"/>
        <rFont val="MS UI Gothic"/>
        <family val="3"/>
        <charset val="128"/>
      </rPr>
      <t>排出量</t>
    </r>
    <rPh sb="3" eb="5">
      <t>ハイシュツ</t>
    </rPh>
    <rPh sb="5" eb="6">
      <t>リョウ</t>
    </rPh>
    <phoneticPr fontId="1"/>
  </si>
  <si>
    <r>
      <t>(m</t>
    </r>
    <r>
      <rPr>
        <vertAlign val="superscript"/>
        <sz val="9"/>
        <rFont val="MS UI Gothic"/>
        <family val="3"/>
        <charset val="128"/>
      </rPr>
      <t>3</t>
    </r>
    <r>
      <rPr>
        <sz val="9"/>
        <rFont val="MS UI Gothic"/>
        <family val="3"/>
        <charset val="128"/>
      </rPr>
      <t>)</t>
    </r>
    <phoneticPr fontId="1"/>
  </si>
  <si>
    <r>
      <t>(m</t>
    </r>
    <r>
      <rPr>
        <vertAlign val="superscript"/>
        <sz val="9"/>
        <rFont val="MS UI Gothic"/>
        <family val="3"/>
        <charset val="128"/>
      </rPr>
      <t>3</t>
    </r>
    <r>
      <rPr>
        <sz val="9"/>
        <rFont val="MS UI Gothic"/>
        <family val="3"/>
        <charset val="128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</si>
</sst>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HGP創英角ﾎﾟｯﾌﾟ体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MS UI Gothic"/>
      <family val="3"/>
      <charset val="128"/>
    </font>
    <font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9"/>
      <name val="MS UI Gothic"/>
      <family val="3"/>
      <charset val="128"/>
    </font>
    <font>
      <sz val="14"/>
      <name val="MS UI Gothic"/>
      <family val="3"/>
      <charset val="128"/>
    </font>
    <font>
      <sz val="12"/>
      <name val="MS UI Gothic"/>
      <family val="3"/>
      <charset val="128"/>
    </font>
    <font>
      <vertAlign val="superscript"/>
      <sz val="9"/>
      <name val="MS UI Gothic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 indent="1"/>
    </xf>
    <xf numFmtId="38" fontId="10" fillId="0" borderId="0" xfId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17" fillId="0" borderId="16" xfId="0" applyFont="1" applyBorder="1" applyAlignment="1" applyProtection="1">
      <alignment horizontal="left" vertical="center" indent="1"/>
      <protection locked="0"/>
    </xf>
    <xf numFmtId="0" fontId="18" fillId="0" borderId="11" xfId="0" applyFont="1" applyFill="1" applyBorder="1" applyAlignment="1">
      <alignment horizontal="left" vertical="center" indent="1"/>
    </xf>
    <xf numFmtId="0" fontId="19" fillId="0" borderId="2" xfId="0" applyFont="1" applyFill="1" applyBorder="1" applyAlignment="1" applyProtection="1">
      <alignment horizontal="right" vertical="center" indent="1"/>
      <protection locked="0"/>
    </xf>
    <xf numFmtId="0" fontId="20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righ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indent="1"/>
    </xf>
    <xf numFmtId="0" fontId="20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left" vertical="center" indent="1"/>
    </xf>
    <xf numFmtId="0" fontId="18" fillId="0" borderId="8" xfId="0" applyFont="1" applyFill="1" applyBorder="1" applyAlignment="1">
      <alignment horizontal="left" vertical="center" indent="1"/>
    </xf>
    <xf numFmtId="0" fontId="18" fillId="0" borderId="10" xfId="0" applyFont="1" applyFill="1" applyBorder="1" applyAlignment="1">
      <alignment horizontal="left" vertical="center" indent="1"/>
    </xf>
    <xf numFmtId="0" fontId="20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18" fillId="2" borderId="8" xfId="0" applyNumberFormat="1" applyFont="1" applyFill="1" applyBorder="1" applyAlignment="1">
      <alignment horizontal="right" vertical="center" indent="1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distributed" vertical="center" wrapText="1"/>
    </xf>
    <xf numFmtId="0" fontId="18" fillId="0" borderId="3" xfId="0" applyFont="1" applyFill="1" applyBorder="1" applyAlignment="1" applyProtection="1">
      <alignment horizontal="left" vertical="center" indent="1"/>
      <protection locked="0"/>
    </xf>
    <xf numFmtId="0" fontId="18" fillId="0" borderId="2" xfId="0" applyFont="1" applyFill="1" applyBorder="1" applyAlignment="1" applyProtection="1">
      <alignment horizontal="right" vertical="center" indent="1"/>
      <protection locked="0"/>
    </xf>
    <xf numFmtId="0" fontId="20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left" vertical="center" indent="1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77" fontId="18" fillId="0" borderId="5" xfId="0" applyNumberFormat="1" applyFont="1" applyFill="1" applyBorder="1" applyAlignment="1" applyProtection="1">
      <alignment horizontal="left" vertical="center" indent="1"/>
      <protection locked="0"/>
    </xf>
    <xf numFmtId="0" fontId="18" fillId="0" borderId="8" xfId="0" applyFont="1" applyFill="1" applyBorder="1" applyAlignment="1" applyProtection="1">
      <alignment horizontal="left" vertical="center" indent="1"/>
      <protection locked="0"/>
    </xf>
    <xf numFmtId="0" fontId="20" fillId="0" borderId="8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78" fontId="18" fillId="2" borderId="5" xfId="0" applyNumberFormat="1" applyFont="1" applyFill="1" applyBorder="1" applyAlignment="1" applyProtection="1">
      <alignment horizontal="right" vertical="center" indent="1"/>
      <protection hidden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18" fillId="0" borderId="5" xfId="0" applyFont="1" applyFill="1" applyBorder="1" applyAlignment="1" applyProtection="1">
      <alignment horizontal="left" vertical="center" indent="1"/>
    </xf>
    <xf numFmtId="177" fontId="18" fillId="0" borderId="5" xfId="0" applyNumberFormat="1" applyFont="1" applyFill="1" applyBorder="1" applyAlignment="1" applyProtection="1">
      <alignment horizontal="left" vertical="center" indent="1"/>
    </xf>
    <xf numFmtId="0" fontId="18" fillId="0" borderId="8" xfId="0" applyFont="1" applyFill="1" applyBorder="1" applyAlignment="1" applyProtection="1">
      <alignment horizontal="left" vertical="center" indent="1"/>
    </xf>
    <xf numFmtId="0" fontId="18" fillId="0" borderId="1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 indent="1"/>
    </xf>
    <xf numFmtId="38" fontId="18" fillId="0" borderId="0" xfId="1" applyFont="1" applyFill="1" applyBorder="1" applyAlignment="1" applyProtection="1">
      <alignment horizontal="right" vertical="center" indent="1"/>
      <protection locked="0"/>
    </xf>
    <xf numFmtId="0" fontId="26" fillId="0" borderId="0" xfId="0" applyFont="1" applyProtection="1">
      <alignment vertical="center"/>
      <protection locked="0"/>
    </xf>
    <xf numFmtId="0" fontId="26" fillId="2" borderId="12" xfId="0" applyFont="1" applyFill="1" applyBorder="1" applyAlignment="1">
      <alignment horizontal="distributed" vertical="center"/>
    </xf>
    <xf numFmtId="0" fontId="26" fillId="2" borderId="1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distributed" vertical="center" wrapText="1"/>
    </xf>
    <xf numFmtId="0" fontId="29" fillId="0" borderId="2" xfId="0" applyFont="1" applyFill="1" applyBorder="1" applyAlignment="1" applyProtection="1">
      <alignment horizontal="right" vertical="center" indent="1"/>
      <protection locked="0"/>
    </xf>
    <xf numFmtId="0" fontId="28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indent="1"/>
    </xf>
    <xf numFmtId="0" fontId="28" fillId="0" borderId="6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177" fontId="29" fillId="0" borderId="5" xfId="0" applyNumberFormat="1" applyFont="1" applyFill="1" applyBorder="1" applyAlignment="1">
      <alignment horizontal="left" vertical="center" indent="1"/>
    </xf>
    <xf numFmtId="0" fontId="29" fillId="0" borderId="8" xfId="0" applyFont="1" applyFill="1" applyBorder="1" applyAlignment="1">
      <alignment horizontal="left" vertical="center" indent="1"/>
    </xf>
    <xf numFmtId="0" fontId="29" fillId="0" borderId="10" xfId="0" applyFont="1" applyFill="1" applyBorder="1" applyAlignment="1">
      <alignment horizontal="left" vertical="center" indent="1"/>
    </xf>
    <xf numFmtId="0" fontId="28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32" fillId="0" borderId="34" xfId="0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distributed" vertical="center"/>
    </xf>
    <xf numFmtId="0" fontId="33" fillId="3" borderId="20" xfId="0" applyFont="1" applyFill="1" applyBorder="1" applyAlignment="1" applyProtection="1">
      <alignment horizontal="center" vertical="center"/>
    </xf>
    <xf numFmtId="0" fontId="33" fillId="3" borderId="2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distributed" vertical="center" wrapText="1"/>
    </xf>
    <xf numFmtId="178" fontId="18" fillId="0" borderId="3" xfId="0" applyNumberFormat="1" applyFont="1" applyBorder="1" applyAlignment="1" applyProtection="1">
      <alignment horizontal="right" vertical="center" indent="1"/>
      <protection hidden="1"/>
    </xf>
    <xf numFmtId="178" fontId="18" fillId="0" borderId="21" xfId="0" applyNumberFormat="1" applyFont="1" applyBorder="1" applyAlignment="1" applyProtection="1">
      <alignment horizontal="right" vertical="center" indent="1"/>
      <protection hidden="1"/>
    </xf>
    <xf numFmtId="178" fontId="18" fillId="0" borderId="4" xfId="0" applyNumberFormat="1" applyFont="1" applyBorder="1" applyAlignment="1" applyProtection="1">
      <alignment horizontal="right" vertical="center" indent="1"/>
      <protection hidden="1"/>
    </xf>
    <xf numFmtId="0" fontId="5" fillId="3" borderId="10" xfId="0" applyFont="1" applyFill="1" applyBorder="1" applyAlignment="1" applyProtection="1">
      <alignment horizontal="center" vertical="center"/>
    </xf>
    <xf numFmtId="178" fontId="5" fillId="3" borderId="5" xfId="0" applyNumberFormat="1" applyFont="1" applyFill="1" applyBorder="1" applyAlignment="1" applyProtection="1">
      <alignment horizontal="center" vertical="center"/>
      <protection hidden="1"/>
    </xf>
    <xf numFmtId="178" fontId="5" fillId="3" borderId="3" xfId="0" applyNumberFormat="1" applyFont="1" applyFill="1" applyBorder="1" applyAlignment="1" applyProtection="1">
      <alignment horizontal="center" vertical="center"/>
      <protection hidden="1"/>
    </xf>
    <xf numFmtId="178" fontId="5" fillId="3" borderId="6" xfId="0" applyNumberFormat="1" applyFont="1" applyFill="1" applyBorder="1" applyAlignment="1" applyProtection="1">
      <alignment horizontal="center" vertical="center"/>
      <protection hidden="1"/>
    </xf>
    <xf numFmtId="178" fontId="5" fillId="3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>
      <alignment vertical="center"/>
    </xf>
    <xf numFmtId="0" fontId="23" fillId="0" borderId="0" xfId="0" applyFont="1" applyAlignment="1" applyProtection="1">
      <alignment vertical="center"/>
    </xf>
    <xf numFmtId="0" fontId="5" fillId="3" borderId="20" xfId="0" applyFont="1" applyFill="1" applyBorder="1" applyAlignment="1" applyProtection="1">
      <alignment horizontal="distributed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 indent="1"/>
      <protection hidden="1"/>
    </xf>
    <xf numFmtId="0" fontId="5" fillId="3" borderId="20" xfId="0" applyFont="1" applyFill="1" applyBorder="1" applyAlignment="1" applyProtection="1">
      <alignment horizontal="distributed" vertical="center" wrapText="1"/>
    </xf>
    <xf numFmtId="38" fontId="18" fillId="3" borderId="5" xfId="1" applyFont="1" applyFill="1" applyBorder="1" applyAlignment="1" applyProtection="1">
      <alignment horizontal="right" vertical="center" indent="1"/>
      <protection hidden="1"/>
    </xf>
    <xf numFmtId="38" fontId="18" fillId="3" borderId="6" xfId="1" applyFont="1" applyFill="1" applyBorder="1" applyAlignment="1" applyProtection="1">
      <alignment horizontal="right" vertical="center" indent="1"/>
      <protection hidden="1"/>
    </xf>
    <xf numFmtId="38" fontId="18" fillId="3" borderId="7" xfId="1" applyFont="1" applyFill="1" applyBorder="1" applyAlignment="1" applyProtection="1">
      <alignment horizontal="right" vertical="center" indent="1"/>
      <protection hidden="1"/>
    </xf>
    <xf numFmtId="0" fontId="18" fillId="0" borderId="3" xfId="0" applyNumberFormat="1" applyFont="1" applyFill="1" applyBorder="1" applyAlignment="1" applyProtection="1">
      <alignment horizontal="right" vertical="center" indent="1" shrinkToFit="1"/>
      <protection hidden="1"/>
    </xf>
    <xf numFmtId="178" fontId="18" fillId="0" borderId="3" xfId="0" applyNumberFormat="1" applyFont="1" applyFill="1" applyBorder="1" applyAlignment="1" applyProtection="1">
      <alignment horizontal="right" vertical="center" indent="1" shrinkToFit="1"/>
      <protection hidden="1"/>
    </xf>
    <xf numFmtId="178" fontId="29" fillId="0" borderId="3" xfId="0" applyNumberFormat="1" applyFont="1" applyFill="1" applyBorder="1" applyAlignment="1" applyProtection="1">
      <alignment horizontal="right" vertical="center" indent="1" shrinkToFit="1"/>
      <protection hidden="1"/>
    </xf>
    <xf numFmtId="178" fontId="29" fillId="2" borderId="5" xfId="0" applyNumberFormat="1" applyFont="1" applyFill="1" applyBorder="1" applyAlignment="1" applyProtection="1">
      <alignment horizontal="right" vertical="center" indent="1" shrinkToFit="1"/>
      <protection hidden="1"/>
    </xf>
    <xf numFmtId="178" fontId="18" fillId="2" borderId="5" xfId="0" applyNumberFormat="1" applyFont="1" applyFill="1" applyBorder="1" applyAlignment="1" applyProtection="1">
      <alignment horizontal="right" vertical="center" indent="1" shrinkToFit="1"/>
      <protection hidden="1"/>
    </xf>
    <xf numFmtId="178" fontId="18" fillId="0" borderId="5" xfId="0" applyNumberFormat="1" applyFont="1" applyFill="1" applyBorder="1" applyAlignment="1" applyProtection="1">
      <alignment horizontal="right" vertical="center" indent="1" shrinkToFit="1"/>
      <protection hidden="1"/>
    </xf>
    <xf numFmtId="178" fontId="18" fillId="2" borderId="8" xfId="0" applyNumberFormat="1" applyFont="1" applyFill="1" applyBorder="1" applyAlignment="1" applyProtection="1">
      <alignment horizontal="right" vertical="center" indent="1" shrinkToFit="1"/>
      <protection hidden="1"/>
    </xf>
    <xf numFmtId="178" fontId="18" fillId="0" borderId="21" xfId="0" applyNumberFormat="1" applyFont="1" applyFill="1" applyBorder="1" applyAlignment="1" applyProtection="1">
      <alignment horizontal="right" vertical="center" indent="1"/>
      <protection hidden="1"/>
    </xf>
    <xf numFmtId="0" fontId="5" fillId="0" borderId="7" xfId="0" applyFont="1" applyFill="1" applyBorder="1" applyAlignment="1">
      <alignment horizontal="distributed" vertical="center" wrapText="1"/>
    </xf>
    <xf numFmtId="0" fontId="0" fillId="0" borderId="37" xfId="0" applyBorder="1">
      <alignment vertical="center"/>
    </xf>
    <xf numFmtId="0" fontId="5" fillId="0" borderId="20" xfId="0" applyFont="1" applyFill="1" applyBorder="1" applyAlignment="1">
      <alignment horizontal="distributed" vertical="center" wrapText="1"/>
    </xf>
    <xf numFmtId="38" fontId="18" fillId="0" borderId="24" xfId="1" applyFont="1" applyFill="1" applyBorder="1" applyAlignment="1" applyProtection="1">
      <alignment horizontal="right" vertical="center" indent="1"/>
      <protection locked="0"/>
    </xf>
    <xf numFmtId="38" fontId="18" fillId="0" borderId="23" xfId="1" applyFont="1" applyFill="1" applyBorder="1" applyAlignment="1" applyProtection="1">
      <alignment horizontal="right" vertical="center" indent="1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18" fillId="2" borderId="10" xfId="1" applyNumberFormat="1" applyFont="1" applyFill="1" applyBorder="1" applyAlignment="1" applyProtection="1">
      <alignment horizontal="right" vertical="center" indent="1"/>
      <protection hidden="1"/>
    </xf>
    <xf numFmtId="0" fontId="18" fillId="2" borderId="8" xfId="1" applyNumberFormat="1" applyFont="1" applyFill="1" applyBorder="1" applyAlignment="1" applyProtection="1">
      <alignment horizontal="right" vertical="center" indent="1"/>
      <protection hidden="1"/>
    </xf>
    <xf numFmtId="0" fontId="7" fillId="0" borderId="0" xfId="0" applyFont="1" applyFill="1" applyBorder="1" applyAlignment="1" applyProtection="1">
      <alignment horizontal="distributed" vertical="center" wrapText="1"/>
      <protection locked="0"/>
    </xf>
    <xf numFmtId="0" fontId="0" fillId="0" borderId="0" xfId="0" applyAlignment="1">
      <alignment vertical="center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8" fillId="2" borderId="10" xfId="1" applyFont="1" applyFill="1" applyBorder="1" applyAlignment="1" applyProtection="1">
      <alignment horizontal="right" vertical="center" indent="1"/>
      <protection hidden="1"/>
    </xf>
    <xf numFmtId="38" fontId="18" fillId="2" borderId="8" xfId="1" applyFont="1" applyFill="1" applyBorder="1" applyAlignment="1" applyProtection="1">
      <alignment horizontal="right" vertical="center" indent="1"/>
      <protection hidden="1"/>
    </xf>
    <xf numFmtId="0" fontId="23" fillId="0" borderId="8" xfId="0" applyFont="1" applyBorder="1" applyAlignment="1" applyProtection="1">
      <alignment horizontal="left" vertical="center" indent="1"/>
      <protection locked="0"/>
    </xf>
    <xf numFmtId="0" fontId="23" fillId="0" borderId="26" xfId="0" applyFont="1" applyBorder="1" applyAlignment="1" applyProtection="1">
      <alignment horizontal="left" vertical="center" indent="1"/>
      <protection locked="0"/>
    </xf>
    <xf numFmtId="0" fontId="23" fillId="0" borderId="27" xfId="0" applyFont="1" applyBorder="1" applyAlignment="1" applyProtection="1">
      <alignment horizontal="left" vertical="center" indent="1"/>
      <protection locked="0"/>
    </xf>
    <xf numFmtId="0" fontId="16" fillId="0" borderId="24" xfId="0" applyFont="1" applyBorder="1" applyAlignment="1" applyProtection="1">
      <alignment horizontal="center" vertical="center"/>
      <protection hidden="1"/>
    </xf>
    <xf numFmtId="0" fontId="16" fillId="0" borderId="23" xfId="0" applyFont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3" fillId="0" borderId="28" xfId="0" applyFont="1" applyBorder="1" applyAlignment="1" applyProtection="1">
      <alignment horizontal="left" vertical="center" indent="1"/>
      <protection locked="0"/>
    </xf>
    <xf numFmtId="0" fontId="23" fillId="0" borderId="29" xfId="0" applyFont="1" applyBorder="1" applyAlignment="1" applyProtection="1">
      <alignment horizontal="left" vertical="center" indent="1"/>
      <protection locked="0"/>
    </xf>
    <xf numFmtId="0" fontId="24" fillId="0" borderId="23" xfId="0" applyFont="1" applyBorder="1">
      <alignment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>
      <alignment vertical="center"/>
    </xf>
    <xf numFmtId="0" fontId="24" fillId="2" borderId="9" xfId="0" applyFont="1" applyFill="1" applyBorder="1">
      <alignment vertical="center"/>
    </xf>
    <xf numFmtId="38" fontId="18" fillId="2" borderId="30" xfId="1" applyFont="1" applyFill="1" applyBorder="1" applyAlignment="1" applyProtection="1">
      <alignment horizontal="right" vertical="center" indent="1"/>
      <protection hidden="1"/>
    </xf>
    <xf numFmtId="0" fontId="24" fillId="2" borderId="27" xfId="0" applyFont="1" applyFill="1" applyBorder="1" applyProtection="1">
      <alignment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>
      <alignment vertical="center"/>
    </xf>
    <xf numFmtId="0" fontId="24" fillId="2" borderId="4" xfId="0" applyFont="1" applyFill="1" applyBorder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>
      <alignment vertical="center"/>
    </xf>
    <xf numFmtId="0" fontId="18" fillId="2" borderId="10" xfId="1" applyNumberFormat="1" applyFont="1" applyFill="1" applyBorder="1" applyAlignment="1" applyProtection="1">
      <alignment horizontal="right" vertical="center" indent="1"/>
      <protection hidden="1"/>
    </xf>
    <xf numFmtId="178" fontId="18" fillId="2" borderId="10" xfId="1" applyNumberFormat="1" applyFont="1" applyFill="1" applyBorder="1" applyAlignment="1" applyProtection="1">
      <alignment horizontal="right" vertical="center" indent="1"/>
      <protection hidden="1"/>
    </xf>
    <xf numFmtId="178" fontId="18" fillId="2" borderId="8" xfId="1" applyNumberFormat="1" applyFont="1" applyFill="1" applyBorder="1" applyAlignment="1" applyProtection="1">
      <alignment horizontal="right" vertical="center" indent="1"/>
      <protection hidden="1"/>
    </xf>
    <xf numFmtId="38" fontId="29" fillId="0" borderId="24" xfId="1" applyFont="1" applyFill="1" applyBorder="1" applyAlignment="1" applyProtection="1">
      <alignment horizontal="right" vertical="center" indent="1"/>
      <protection locked="0"/>
    </xf>
    <xf numFmtId="38" fontId="29" fillId="0" borderId="23" xfId="1" applyFont="1" applyFill="1" applyBorder="1" applyAlignment="1" applyProtection="1">
      <alignment horizontal="right" vertical="center" indent="1"/>
      <protection locked="0"/>
    </xf>
    <xf numFmtId="0" fontId="26" fillId="2" borderId="10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38" fontId="29" fillId="2" borderId="10" xfId="1" applyFont="1" applyFill="1" applyBorder="1" applyAlignment="1" applyProtection="1">
      <alignment horizontal="right" vertical="center" indent="1"/>
      <protection hidden="1"/>
    </xf>
    <xf numFmtId="38" fontId="29" fillId="2" borderId="8" xfId="1" applyFont="1" applyFill="1" applyBorder="1" applyAlignment="1" applyProtection="1">
      <alignment horizontal="right" vertical="center" indent="1"/>
      <protection hidden="1"/>
    </xf>
    <xf numFmtId="0" fontId="27" fillId="0" borderId="8" xfId="0" applyFont="1" applyBorder="1" applyAlignment="1" applyProtection="1">
      <alignment horizontal="left" vertical="center" indent="1"/>
      <protection locked="0"/>
    </xf>
    <xf numFmtId="0" fontId="27" fillId="0" borderId="26" xfId="0" applyFont="1" applyBorder="1" applyAlignment="1" applyProtection="1">
      <alignment horizontal="left" vertical="center" indent="1"/>
      <protection locked="0"/>
    </xf>
    <xf numFmtId="0" fontId="27" fillId="0" borderId="27" xfId="0" applyFont="1" applyBorder="1" applyAlignment="1" applyProtection="1">
      <alignment horizontal="left" vertical="center" indent="1"/>
      <protection locked="0"/>
    </xf>
    <xf numFmtId="0" fontId="25" fillId="0" borderId="24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center" vertical="center"/>
      <protection hidden="1"/>
    </xf>
    <xf numFmtId="0" fontId="26" fillId="2" borderId="1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57095141237764E-2"/>
          <c:y val="6.4149622806583137E-2"/>
          <c:w val="0.73490469061876462"/>
          <c:h val="0.82893919510061242"/>
        </c:manualLayout>
      </c:layout>
      <c:lineChart>
        <c:grouping val="standard"/>
        <c:varyColors val="0"/>
        <c:ser>
          <c:idx val="0"/>
          <c:order val="0"/>
          <c:tx>
            <c:strRef>
              <c:f>年間集計シート!$A$22</c:f>
              <c:strCache>
                <c:ptCount val="1"/>
                <c:pt idx="0">
                  <c:v>電気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年間集計シート!$B$22:$M$22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0-4F31-9D05-18BB8CDD7487}"/>
            </c:ext>
          </c:extLst>
        </c:ser>
        <c:ser>
          <c:idx val="1"/>
          <c:order val="1"/>
          <c:tx>
            <c:strRef>
              <c:f>年間集計シート!$A$23</c:f>
              <c:strCache>
                <c:ptCount val="1"/>
                <c:pt idx="0">
                  <c:v>都市ガス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年間集計シート!$B$23:$M$23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0-4F31-9D05-18BB8CDD7487}"/>
            </c:ext>
          </c:extLst>
        </c:ser>
        <c:ser>
          <c:idx val="2"/>
          <c:order val="2"/>
          <c:tx>
            <c:strRef>
              <c:f>年間集計シート!$A$24</c:f>
              <c:strCache>
                <c:ptCount val="1"/>
                <c:pt idx="0">
                  <c:v>ＬＰガス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年間集計シート!$B$24:$M$24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0-4F31-9D05-18BB8CDD7487}"/>
            </c:ext>
          </c:extLst>
        </c:ser>
        <c:ser>
          <c:idx val="3"/>
          <c:order val="3"/>
          <c:tx>
            <c:strRef>
              <c:f>年間集計シート!$A$25</c:f>
              <c:strCache>
                <c:ptCount val="1"/>
                <c:pt idx="0">
                  <c:v>水道水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年間集計シート!$B$25:$M$25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20-4F31-9D05-18BB8CDD7487}"/>
            </c:ext>
          </c:extLst>
        </c:ser>
        <c:ser>
          <c:idx val="4"/>
          <c:order val="4"/>
          <c:tx>
            <c:strRef>
              <c:f>年間集計シート!$A$26</c:f>
              <c:strCache>
                <c:ptCount val="1"/>
                <c:pt idx="0">
                  <c:v>ガソリン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年間集計シート!$B$26:$M$26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20-4F31-9D05-18BB8CDD7487}"/>
            </c:ext>
          </c:extLst>
        </c:ser>
        <c:ser>
          <c:idx val="5"/>
          <c:order val="5"/>
          <c:tx>
            <c:strRef>
              <c:f>年間集計シート!$A$27</c:f>
              <c:strCache>
                <c:ptCount val="1"/>
                <c:pt idx="0">
                  <c:v>軽油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年間集計シート!$B$27:$M$27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20-4F31-9D05-18BB8CDD7487}"/>
            </c:ext>
          </c:extLst>
        </c:ser>
        <c:ser>
          <c:idx val="6"/>
          <c:order val="6"/>
          <c:tx>
            <c:strRef>
              <c:f>年間集計シート!$A$28</c:f>
              <c:strCache>
                <c:ptCount val="1"/>
                <c:pt idx="0">
                  <c:v>灯油</c:v>
                </c:pt>
              </c:strCache>
            </c:strRef>
          </c:tx>
          <c:marker>
            <c:symbol val="none"/>
          </c:marker>
          <c:cat>
            <c:strRef>
              <c:f>年間集計シート!$B$21:$M$21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年間集計シート!$B$28:$M$28</c:f>
              <c:numCache>
                <c:formatCode>0_);[Red]\(0\)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20-4F31-9D05-18BB8CDD7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736384"/>
        <c:axId val="120758656"/>
      </c:lineChart>
      <c:catAx>
        <c:axId val="12073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20758656"/>
        <c:crosses val="autoZero"/>
        <c:auto val="1"/>
        <c:lblAlgn val="ctr"/>
        <c:lblOffset val="100"/>
        <c:noMultiLvlLbl val="0"/>
      </c:catAx>
      <c:valAx>
        <c:axId val="1207586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000000"/>
              </a:solidFill>
              <a:bevel/>
            </a:ln>
          </c:spPr>
        </c:majorGridlines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20736384"/>
        <c:crosses val="autoZero"/>
        <c:crossBetween val="between"/>
      </c:valAx>
      <c:spPr>
        <a:solidFill>
          <a:schemeClr val="bg1"/>
        </a:solidFill>
        <a:ln>
          <a:solidFill>
            <a:srgbClr val="000000"/>
          </a:solidFill>
          <a:miter lim="800000"/>
        </a:ln>
      </c:spPr>
    </c:plotArea>
    <c:legend>
      <c:legendPos val="r"/>
      <c:overlay val="0"/>
      <c:spPr>
        <a:solidFill>
          <a:sysClr val="window" lastClr="FFFFFF"/>
        </a:solidFill>
        <a:ln>
          <a:solidFill>
            <a:srgbClr val="000000"/>
          </a:solidFill>
        </a:ln>
      </c:spPr>
      <c:txPr>
        <a:bodyPr/>
        <a:lstStyle/>
        <a:p>
          <a:pPr>
            <a:defRPr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189379</xdr:colOff>
      <xdr:row>43</xdr:row>
      <xdr:rowOff>17369</xdr:rowOff>
    </xdr:from>
    <xdr:to>
      <xdr:col>12</xdr:col>
      <xdr:colOff>85015</xdr:colOff>
      <xdr:row>56</xdr:row>
      <xdr:rowOff>134471</xdr:rowOff>
    </xdr:to>
    <xdr:sp macro="" textlink="">
      <xdr:nvSpPr>
        <xdr:cNvPr id="6445" name="AutoShape 26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 noChangeArrowheads="1"/>
        </xdr:cNvSpPr>
      </xdr:nvSpPr>
      <xdr:spPr bwMode="auto">
        <a:xfrm>
          <a:off x="424703" y="8040781"/>
          <a:ext cx="7448400" cy="2302249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B050"/>
          </a:solidFill>
          <a:round/>
          <a:headEnd/>
          <a:tailEnd/>
        </a:ln>
      </xdr:spPr>
    </xdr:sp>
    <xdr:clientData/>
  </xdr:twoCellAnchor>
  <xdr:twoCellAnchor>
    <xdr:from>
      <xdr:col>2</xdr:col>
      <xdr:colOff>338499</xdr:colOff>
      <xdr:row>43</xdr:row>
      <xdr:rowOff>105610</xdr:rowOff>
    </xdr:from>
    <xdr:to>
      <xdr:col>8</xdr:col>
      <xdr:colOff>537883</xdr:colOff>
      <xdr:row>56</xdr:row>
      <xdr:rowOff>44824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73823" y="7792845"/>
          <a:ext cx="5253236" cy="2124361"/>
        </a:xfrm>
        <a:prstGeom prst="roundRect">
          <a:avLst/>
        </a:prstGeom>
        <a:solidFill>
          <a:schemeClr val="lt1"/>
        </a:solidFill>
        <a:ln w="9525" cmpd="dbl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>
              <a:latin typeface="ＭＳ ゴシック" pitchFamily="49" charset="-128"/>
              <a:ea typeface="ＭＳ ゴシック" pitchFamily="49" charset="-128"/>
            </a:rPr>
            <a:t>①まずは３か月連続で取り組んでください。　</a:t>
          </a:r>
          <a:endParaRPr kumimoji="1" lang="en-US" altLang="ja-JP" sz="1200" b="1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　無理をせず、できることからテーマを決めて取り組んでください。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200" b="1">
              <a:latin typeface="ＭＳ ゴシック" pitchFamily="49" charset="-128"/>
              <a:ea typeface="ＭＳ ゴシック" pitchFamily="49" charset="-128"/>
            </a:rPr>
            <a:t>②ちょっとがんばって、</a:t>
          </a:r>
          <a:r>
            <a:rPr kumimoji="1" lang="en-US" altLang="ja-JP" sz="1200" b="1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200" b="1">
              <a:latin typeface="ＭＳ ゴシック" pitchFamily="49" charset="-128"/>
              <a:ea typeface="ＭＳ ゴシック" pitchFamily="49" charset="-128"/>
            </a:rPr>
            <a:t>年続けてみましょう。</a:t>
          </a:r>
          <a:endParaRPr kumimoji="1" lang="en-US" altLang="ja-JP" sz="1200" b="1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　冷暖房等による月々の差がよくわかります。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200" b="1">
              <a:latin typeface="ＭＳ ゴシック" pitchFamily="49" charset="-128"/>
              <a:ea typeface="ＭＳ ゴシック" pitchFamily="49" charset="-128"/>
            </a:rPr>
            <a:t>③さらに続ければ・・・</a:t>
          </a:r>
          <a:endParaRPr kumimoji="1" lang="en-US" altLang="ja-JP" sz="1200" b="1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　１年前の同じ月と比較できるようになり、光熱水費の節約成果も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  見えてきます。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endParaRPr kumimoji="1" lang="en-US" altLang="ja-JP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552450</xdr:colOff>
      <xdr:row>19</xdr:row>
      <xdr:rowOff>104775</xdr:rowOff>
    </xdr:from>
    <xdr:to>
      <xdr:col>9</xdr:col>
      <xdr:colOff>0</xdr:colOff>
      <xdr:row>23</xdr:row>
      <xdr:rowOff>152400</xdr:rowOff>
    </xdr:to>
    <xdr:sp macro="" textlink="">
      <xdr:nvSpPr>
        <xdr:cNvPr id="6444" name="AutoShape 32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 noChangeArrowheads="1"/>
        </xdr:cNvSpPr>
      </xdr:nvSpPr>
      <xdr:spPr bwMode="auto">
        <a:xfrm flipV="1">
          <a:off x="5857875" y="3038475"/>
          <a:ext cx="133350" cy="838200"/>
        </a:xfrm>
        <a:prstGeom prst="upArrow">
          <a:avLst>
            <a:gd name="adj1" fmla="val 50000"/>
            <a:gd name="adj2" fmla="val 157143"/>
          </a:avLst>
        </a:prstGeom>
        <a:solidFill>
          <a:srgbClr val="92D050"/>
        </a:solidFill>
        <a:ln w="9525">
          <a:solidFill>
            <a:srgbClr val="92D05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504825</xdr:colOff>
      <xdr:row>32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446" name="AutoShape 32">
          <a:extLst>
            <a:ext uri="{FF2B5EF4-FFF2-40B4-BE49-F238E27FC236}">
              <a16:creationId xmlns:a16="http://schemas.microsoft.com/office/drawing/2014/main" id="{00000000-0008-0000-0000-00002E190000}"/>
            </a:ext>
          </a:extLst>
        </xdr:cNvPr>
        <xdr:cNvSpPr>
          <a:spLocks noChangeArrowheads="1"/>
        </xdr:cNvSpPr>
      </xdr:nvSpPr>
      <xdr:spPr bwMode="auto">
        <a:xfrm>
          <a:off x="6496050" y="5819775"/>
          <a:ext cx="133350" cy="781050"/>
        </a:xfrm>
        <a:prstGeom prst="upArrow">
          <a:avLst>
            <a:gd name="adj1" fmla="val 50000"/>
            <a:gd name="adj2" fmla="val 157140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247650</xdr:colOff>
      <xdr:row>32</xdr:row>
      <xdr:rowOff>47625</xdr:rowOff>
    </xdr:from>
    <xdr:to>
      <xdr:col>4</xdr:col>
      <xdr:colOff>381000</xdr:colOff>
      <xdr:row>36</xdr:row>
      <xdr:rowOff>57150</xdr:rowOff>
    </xdr:to>
    <xdr:sp macro="" textlink="">
      <xdr:nvSpPr>
        <xdr:cNvPr id="6447" name="AutoShape 32">
          <a:extLst>
            <a:ext uri="{FF2B5EF4-FFF2-40B4-BE49-F238E27FC236}">
              <a16:creationId xmlns:a16="http://schemas.microsoft.com/office/drawing/2014/main" id="{00000000-0008-0000-0000-00002F190000}"/>
            </a:ext>
          </a:extLst>
        </xdr:cNvPr>
        <xdr:cNvSpPr>
          <a:spLocks noChangeArrowheads="1"/>
        </xdr:cNvSpPr>
      </xdr:nvSpPr>
      <xdr:spPr bwMode="auto">
        <a:xfrm>
          <a:off x="2305050" y="5867400"/>
          <a:ext cx="133350" cy="790575"/>
        </a:xfrm>
        <a:prstGeom prst="upArrow">
          <a:avLst>
            <a:gd name="adj1" fmla="val 50000"/>
            <a:gd name="adj2" fmla="val 157135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66675</xdr:rowOff>
    </xdr:from>
    <xdr:to>
      <xdr:col>7</xdr:col>
      <xdr:colOff>133350</xdr:colOff>
      <xdr:row>25</xdr:row>
      <xdr:rowOff>9525</xdr:rowOff>
    </xdr:to>
    <xdr:sp macro="" textlink="">
      <xdr:nvSpPr>
        <xdr:cNvPr id="6448" name="AutoShape 32">
          <a:extLst>
            <a:ext uri="{FF2B5EF4-FFF2-40B4-BE49-F238E27FC236}">
              <a16:creationId xmlns:a16="http://schemas.microsoft.com/office/drawing/2014/main" id="{00000000-0008-0000-0000-000030190000}"/>
            </a:ext>
          </a:extLst>
        </xdr:cNvPr>
        <xdr:cNvSpPr>
          <a:spLocks noChangeArrowheads="1"/>
        </xdr:cNvSpPr>
      </xdr:nvSpPr>
      <xdr:spPr bwMode="auto">
        <a:xfrm flipV="1">
          <a:off x="4505325" y="3390900"/>
          <a:ext cx="133350" cy="838200"/>
        </a:xfrm>
        <a:prstGeom prst="upArrow">
          <a:avLst>
            <a:gd name="adj1" fmla="val 50000"/>
            <a:gd name="adj2" fmla="val 157143"/>
          </a:avLst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1028700</xdr:colOff>
      <xdr:row>19</xdr:row>
      <xdr:rowOff>85725</xdr:rowOff>
    </xdr:from>
    <xdr:to>
      <xdr:col>4</xdr:col>
      <xdr:colOff>66675</xdr:colOff>
      <xdr:row>19</xdr:row>
      <xdr:rowOff>209550</xdr:rowOff>
    </xdr:to>
    <xdr:sp macro="" textlink="">
      <xdr:nvSpPr>
        <xdr:cNvPr id="6449" name="WordArt 52">
          <a:extLst>
            <a:ext uri="{FF2B5EF4-FFF2-40B4-BE49-F238E27FC236}">
              <a16:creationId xmlns:a16="http://schemas.microsoft.com/office/drawing/2014/main" id="{00000000-0008-0000-0000-00003119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52625" y="3019425"/>
          <a:ext cx="171450" cy="85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ja-JP" altLang="en-US" sz="10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25</xdr:row>
      <xdr:rowOff>47625</xdr:rowOff>
    </xdr:from>
    <xdr:to>
      <xdr:col>4</xdr:col>
      <xdr:colOff>66675</xdr:colOff>
      <xdr:row>25</xdr:row>
      <xdr:rowOff>171450</xdr:rowOff>
    </xdr:to>
    <xdr:sp macro="" textlink="">
      <xdr:nvSpPr>
        <xdr:cNvPr id="16" name="WordArt 6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048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26</xdr:row>
      <xdr:rowOff>47625</xdr:rowOff>
    </xdr:from>
    <xdr:to>
      <xdr:col>4</xdr:col>
      <xdr:colOff>66675</xdr:colOff>
      <xdr:row>26</xdr:row>
      <xdr:rowOff>171450</xdr:rowOff>
    </xdr:to>
    <xdr:sp macro="" textlink="">
      <xdr:nvSpPr>
        <xdr:cNvPr id="17" name="WordArt 6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276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27</xdr:row>
      <xdr:rowOff>47625</xdr:rowOff>
    </xdr:from>
    <xdr:to>
      <xdr:col>4</xdr:col>
      <xdr:colOff>66675</xdr:colOff>
      <xdr:row>27</xdr:row>
      <xdr:rowOff>171450</xdr:rowOff>
    </xdr:to>
    <xdr:sp macro="" textlink="">
      <xdr:nvSpPr>
        <xdr:cNvPr id="18" name="WordArt 6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5053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28</xdr:row>
      <xdr:rowOff>47625</xdr:rowOff>
    </xdr:from>
    <xdr:to>
      <xdr:col>4</xdr:col>
      <xdr:colOff>66675</xdr:colOff>
      <xdr:row>28</xdr:row>
      <xdr:rowOff>171450</xdr:rowOff>
    </xdr:to>
    <xdr:sp macro="" textlink="">
      <xdr:nvSpPr>
        <xdr:cNvPr id="19" name="WordArt 6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7339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29</xdr:row>
      <xdr:rowOff>47625</xdr:rowOff>
    </xdr:from>
    <xdr:to>
      <xdr:col>4</xdr:col>
      <xdr:colOff>66675</xdr:colOff>
      <xdr:row>29</xdr:row>
      <xdr:rowOff>171450</xdr:rowOff>
    </xdr:to>
    <xdr:sp macro="" textlink="">
      <xdr:nvSpPr>
        <xdr:cNvPr id="20" name="WordArt 6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9625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31</xdr:row>
      <xdr:rowOff>47625</xdr:rowOff>
    </xdr:from>
    <xdr:to>
      <xdr:col>4</xdr:col>
      <xdr:colOff>66675</xdr:colOff>
      <xdr:row>31</xdr:row>
      <xdr:rowOff>171450</xdr:rowOff>
    </xdr:to>
    <xdr:sp macro="" textlink="">
      <xdr:nvSpPr>
        <xdr:cNvPr id="21" name="WordArt 7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419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1028700</xdr:colOff>
      <xdr:row>30</xdr:row>
      <xdr:rowOff>47625</xdr:rowOff>
    </xdr:from>
    <xdr:to>
      <xdr:col>4</xdr:col>
      <xdr:colOff>66675</xdr:colOff>
      <xdr:row>30</xdr:row>
      <xdr:rowOff>171450</xdr:rowOff>
    </xdr:to>
    <xdr:sp macro="" textlink="">
      <xdr:nvSpPr>
        <xdr:cNvPr id="22" name="WordArt 7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191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</xdr:col>
      <xdr:colOff>0</xdr:colOff>
      <xdr:row>1</xdr:row>
      <xdr:rowOff>47625</xdr:rowOff>
    </xdr:from>
    <xdr:ext cx="4305300" cy="571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0" y="219075"/>
          <a:ext cx="4305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環境家計簿の使用方法</a:t>
          </a:r>
        </a:p>
      </xdr:txBody>
    </xdr:sp>
    <xdr:clientData/>
  </xdr:oneCellAnchor>
  <xdr:twoCellAnchor>
    <xdr:from>
      <xdr:col>4</xdr:col>
      <xdr:colOff>1</xdr:colOff>
      <xdr:row>24</xdr:row>
      <xdr:rowOff>171450</xdr:rowOff>
    </xdr:from>
    <xdr:to>
      <xdr:col>5</xdr:col>
      <xdr:colOff>0</xdr:colOff>
      <xdr:row>31</xdr:row>
      <xdr:rowOff>200025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819276" y="2314575"/>
          <a:ext cx="1076324" cy="1581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19050</xdr:colOff>
      <xdr:row>25</xdr:row>
      <xdr:rowOff>9525</xdr:rowOff>
    </xdr:from>
    <xdr:to>
      <xdr:col>10</xdr:col>
      <xdr:colOff>485775</xdr:colOff>
      <xdr:row>31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019800" y="4515583"/>
          <a:ext cx="1104167" cy="15437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24</xdr:row>
      <xdr:rowOff>161925</xdr:rowOff>
    </xdr:from>
    <xdr:to>
      <xdr:col>8</xdr:col>
      <xdr:colOff>38100</xdr:colOff>
      <xdr:row>31</xdr:row>
      <xdr:rowOff>190500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505325" y="4191000"/>
          <a:ext cx="838200" cy="158115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66675</xdr:colOff>
      <xdr:row>18</xdr:row>
      <xdr:rowOff>33618</xdr:rowOff>
    </xdr:from>
    <xdr:to>
      <xdr:col>7</xdr:col>
      <xdr:colOff>190500</xdr:colOff>
      <xdr:row>22</xdr:row>
      <xdr:rowOff>114301</xdr:rowOff>
    </xdr:to>
    <xdr:sp macro="" textlink="">
      <xdr:nvSpPr>
        <xdr:cNvPr id="6461" name="AutoShape 26">
          <a:extLst>
            <a:ext uri="{FF2B5EF4-FFF2-40B4-BE49-F238E27FC236}">
              <a16:creationId xmlns:a16="http://schemas.microsoft.com/office/drawing/2014/main" id="{00000000-0008-0000-0000-00003D190000}"/>
            </a:ext>
          </a:extLst>
        </xdr:cNvPr>
        <xdr:cNvSpPr>
          <a:spLocks noChangeArrowheads="1"/>
        </xdr:cNvSpPr>
      </xdr:nvSpPr>
      <xdr:spPr bwMode="auto">
        <a:xfrm>
          <a:off x="2117351" y="2734236"/>
          <a:ext cx="2566708" cy="865094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FFC000"/>
          </a:solidFill>
          <a:round/>
          <a:headEnd/>
          <a:tailEnd/>
        </a:ln>
      </xdr:spPr>
    </xdr:sp>
    <xdr:clientData/>
  </xdr:twoCellAnchor>
  <xdr:oneCellAnchor>
    <xdr:from>
      <xdr:col>4</xdr:col>
      <xdr:colOff>66675</xdr:colOff>
      <xdr:row>18</xdr:row>
      <xdr:rowOff>164166</xdr:rowOff>
    </xdr:from>
    <xdr:ext cx="2465855" cy="85725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117351" y="2864784"/>
          <a:ext cx="246585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ja-JP" altLang="ja-JP" sz="11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各項目の「</a:t>
          </a:r>
          <a:r>
            <a:rPr lang="en-US" altLang="ja-JP" sz="11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CO2</a:t>
          </a:r>
          <a:r>
            <a:rPr lang="ja-JP" altLang="ja-JP" sz="11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排出係数」と「使用量」をかけた値が</a:t>
          </a:r>
          <a:r>
            <a:rPr lang="ja-JP" altLang="ja-JP" sz="1100" b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自動計算で表示されます。</a:t>
          </a:r>
          <a:endParaRPr kumimoji="1" lang="ja-JP" altLang="en-US" sz="1100" b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4</xdr:col>
      <xdr:colOff>66674</xdr:colOff>
      <xdr:row>17</xdr:row>
      <xdr:rowOff>65452</xdr:rowOff>
    </xdr:from>
    <xdr:ext cx="1703856" cy="27072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117350" y="2922952"/>
          <a:ext cx="1703856" cy="270723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●ＣＯ</a:t>
          </a:r>
          <a:r>
            <a:rPr kumimoji="1" lang="ja-JP" altLang="en-US" sz="1100" b="1" baseline="-25000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２</a:t>
          </a:r>
          <a:r>
            <a:rPr kumimoji="1" lang="ja-JP" altLang="en-US" sz="1100" b="1" baseline="0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排出量の計算</a:t>
          </a:r>
          <a:endParaRPr kumimoji="1" lang="en-US" altLang="ja-JP" sz="1100" b="1" baseline="-25000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2</xdr:col>
      <xdr:colOff>193861</xdr:colOff>
      <xdr:row>6</xdr:row>
      <xdr:rowOff>33617</xdr:rowOff>
    </xdr:from>
    <xdr:to>
      <xdr:col>12</xdr:col>
      <xdr:colOff>89648</xdr:colOff>
      <xdr:row>15</xdr:row>
      <xdr:rowOff>44823</xdr:rowOff>
    </xdr:to>
    <xdr:sp macro="" textlink="">
      <xdr:nvSpPr>
        <xdr:cNvPr id="6466" name="AutoShape 28">
          <a:extLst>
            <a:ext uri="{FF2B5EF4-FFF2-40B4-BE49-F238E27FC236}">
              <a16:creationId xmlns:a16="http://schemas.microsoft.com/office/drawing/2014/main" id="{00000000-0008-0000-0000-000042190000}"/>
            </a:ext>
          </a:extLst>
        </xdr:cNvPr>
        <xdr:cNvSpPr>
          <a:spLocks noChangeArrowheads="1"/>
        </xdr:cNvSpPr>
      </xdr:nvSpPr>
      <xdr:spPr bwMode="auto">
        <a:xfrm>
          <a:off x="429185" y="1042146"/>
          <a:ext cx="7448551" cy="1524001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70C0"/>
          </a:solidFill>
          <a:round/>
          <a:headEnd/>
          <a:tailEnd/>
        </a:ln>
      </xdr:spPr>
    </xdr:sp>
    <xdr:clientData/>
  </xdr:twoCellAnchor>
  <xdr:oneCellAnchor>
    <xdr:from>
      <xdr:col>2</xdr:col>
      <xdr:colOff>171450</xdr:colOff>
      <xdr:row>4</xdr:row>
      <xdr:rowOff>156881</xdr:rowOff>
    </xdr:from>
    <xdr:ext cx="2336474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406774" y="829234"/>
          <a:ext cx="2336474" cy="264560"/>
        </a:xfrm>
        <a:prstGeom prst="roundRect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●使用方法</a:t>
          </a:r>
          <a:endParaRPr kumimoji="1" lang="en-US" altLang="ja-JP" sz="1100" b="1" baseline="-25000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205069</xdr:colOff>
      <xdr:row>6</xdr:row>
      <xdr:rowOff>145676</xdr:rowOff>
    </xdr:from>
    <xdr:ext cx="6753783" cy="1221441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40393" y="1154205"/>
          <a:ext cx="6753783" cy="12214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①</a:t>
          </a:r>
          <a:r>
            <a:rPr kumimoji="1" lang="ja-JP" altLang="en-US" sz="1100" b="1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「年間集計シート」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の右上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に、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集計を</a:t>
          </a:r>
          <a:r>
            <a:rPr kumimoji="1" lang="ja-JP" altLang="en-US" sz="1100" b="1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スタートする年月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を入力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してください。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  集計する１２か月分の年・月が「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四半期」～「第</a:t>
          </a:r>
          <a:r>
            <a:rPr lang="en-US" altLang="ja-JP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四半期」のシートに自動的に入力されます。</a:t>
          </a:r>
          <a:endParaRPr lang="en-US" altLang="ja-JP" sz="1100" b="0" i="0" u="none" strike="noStrike">
            <a:solidFill>
              <a:schemeClr val="tx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endParaRPr lang="en-US" altLang="ja-JP">
            <a:latin typeface="ＭＳ ゴシック" pitchFamily="49" charset="-128"/>
            <a:ea typeface="ＭＳ ゴシック" pitchFamily="49" charset="-128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②毎月の使用量と金額は</a:t>
          </a:r>
          <a:r>
            <a:rPr lang="ja-JP" altLang="en-US" sz="1100" b="1" i="0" u="none" strike="noStrike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「第</a:t>
          </a:r>
          <a:r>
            <a:rPr lang="en-US" altLang="ja-JP" sz="1100" b="1" i="0" u="none" strike="noStrike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lang="ja-JP" altLang="en-US" sz="1100" b="1" i="0" u="none" strike="noStrike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四半期」～「第</a:t>
          </a:r>
          <a:r>
            <a:rPr lang="en-US" altLang="ja-JP" sz="1100" b="1" i="0" u="none" strike="noStrike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lang="ja-JP" altLang="en-US" sz="1100" b="1" i="0" u="none" strike="noStrike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四半期」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のシートに３か月毎に記録してください。</a:t>
          </a:r>
          <a:endParaRPr lang="en-US" altLang="ja-JP" sz="1100" b="0" i="0" u="none" strike="noStrike">
            <a:solidFill>
              <a:schemeClr val="tx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endParaRPr lang="en-US" altLang="ja-JP" sz="1100" b="0" i="0" u="none" strike="noStrike">
            <a:solidFill>
              <a:schemeClr val="tx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③集計が進むと、</a:t>
          </a:r>
          <a:r>
            <a:rPr lang="ja-JP" altLang="en-US" sz="1100" b="1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「年間集計シート」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と</a:t>
          </a:r>
          <a:r>
            <a:rPr lang="ja-JP" altLang="en-US" sz="1100" b="1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「グラフ」が完成</a:t>
          </a:r>
          <a:r>
            <a:rPr lang="ja-JP" altLang="en-US" sz="1100" b="0" i="0" u="none" strike="noStrike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します。</a:t>
          </a:r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2</xdr:col>
      <xdr:colOff>352425</xdr:colOff>
      <xdr:row>42</xdr:row>
      <xdr:rowOff>29135</xdr:rowOff>
    </xdr:from>
    <xdr:ext cx="2400300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87749" y="7884459"/>
          <a:ext cx="2400300" cy="264560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 baseline="0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●使用にあたってのポイント</a:t>
          </a:r>
          <a:endParaRPr kumimoji="1" lang="en-US" altLang="ja-JP" sz="1100" b="1" baseline="-25000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7</xdr:col>
      <xdr:colOff>285750</xdr:colOff>
      <xdr:row>17</xdr:row>
      <xdr:rowOff>56029</xdr:rowOff>
    </xdr:from>
    <xdr:to>
      <xdr:col>12</xdr:col>
      <xdr:colOff>0</xdr:colOff>
      <xdr:row>22</xdr:row>
      <xdr:rowOff>0</xdr:rowOff>
    </xdr:to>
    <xdr:sp macro="" textlink="">
      <xdr:nvSpPr>
        <xdr:cNvPr id="6471" name="AutoShape 26">
          <a:extLst>
            <a:ext uri="{FF2B5EF4-FFF2-40B4-BE49-F238E27FC236}">
              <a16:creationId xmlns:a16="http://schemas.microsoft.com/office/drawing/2014/main" id="{00000000-0008-0000-0000-000047190000}"/>
            </a:ext>
          </a:extLst>
        </xdr:cNvPr>
        <xdr:cNvSpPr>
          <a:spLocks noChangeArrowheads="1"/>
        </xdr:cNvSpPr>
      </xdr:nvSpPr>
      <xdr:spPr bwMode="auto">
        <a:xfrm>
          <a:off x="4779309" y="2913529"/>
          <a:ext cx="3008779" cy="907677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92D050"/>
          </a:solidFill>
          <a:round/>
          <a:headEnd/>
          <a:tailEnd/>
        </a:ln>
      </xdr:spPr>
    </xdr:sp>
    <xdr:clientData/>
  </xdr:twoCellAnchor>
  <xdr:oneCellAnchor>
    <xdr:from>
      <xdr:col>7</xdr:col>
      <xdr:colOff>296956</xdr:colOff>
      <xdr:row>16</xdr:row>
      <xdr:rowOff>89647</xdr:rowOff>
    </xdr:from>
    <xdr:ext cx="1485900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790515" y="2779059"/>
          <a:ext cx="1485900" cy="264560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●今月のテーマ</a:t>
          </a:r>
          <a:endParaRPr kumimoji="1" lang="en-US" altLang="ja-JP" sz="1100" b="1" baseline="-25000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7</xdr:col>
      <xdr:colOff>375398</xdr:colOff>
      <xdr:row>18</xdr:row>
      <xdr:rowOff>26334</xdr:rowOff>
    </xdr:from>
    <xdr:ext cx="2751043" cy="67627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868957" y="3063128"/>
          <a:ext cx="2751043" cy="676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月ごとに</a:t>
          </a:r>
          <a:r>
            <a:rPr lang="ja-JP" altLang="ja-JP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「</a:t>
          </a:r>
          <a:r>
            <a:rPr lang="ja-JP" altLang="en-US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節電</a:t>
          </a:r>
          <a:r>
            <a:rPr lang="ja-JP" altLang="ja-JP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しよう」</a:t>
          </a:r>
          <a:r>
            <a:rPr lang="ja-JP" altLang="en-US" sz="1100" b="0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、</a:t>
          </a:r>
          <a:r>
            <a:rPr lang="ja-JP" altLang="ja-JP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「</a:t>
          </a:r>
          <a:r>
            <a:rPr lang="ja-JP" altLang="en-US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エコドライブしよう</a:t>
          </a:r>
          <a:r>
            <a:rPr lang="ja-JP" altLang="ja-JP" sz="1100" b="1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」</a:t>
          </a:r>
          <a:r>
            <a:rPr lang="ja-JP" altLang="ja-JP" sz="1100" b="0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などのテーマを決めて記入</a:t>
          </a:r>
          <a:r>
            <a:rPr lang="ja-JP" altLang="en-US" sz="1100" b="0" i="0" baseline="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してください。</a:t>
          </a:r>
          <a:endParaRPr lang="ja-JP" altLang="ja-JP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8</xdr:col>
      <xdr:colOff>172891</xdr:colOff>
      <xdr:row>52</xdr:row>
      <xdr:rowOff>24813</xdr:rowOff>
    </xdr:from>
    <xdr:ext cx="2090698" cy="47625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462067" y="9561019"/>
          <a:ext cx="2090698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00B050"/>
              </a:solidFill>
              <a:latin typeface="ＭＳ ゴシック" pitchFamily="49" charset="-128"/>
              <a:ea typeface="ＭＳ ゴシック" pitchFamily="49" charset="-128"/>
            </a:rPr>
            <a:t>地球温暖化を防いで、家計もうれしいエコファミリーに！</a:t>
          </a:r>
        </a:p>
      </xdr:txBody>
    </xdr:sp>
    <xdr:clientData/>
  </xdr:oneCellAnchor>
  <xdr:twoCellAnchor>
    <xdr:from>
      <xdr:col>2</xdr:col>
      <xdr:colOff>184894</xdr:colOff>
      <xdr:row>35</xdr:row>
      <xdr:rowOff>90205</xdr:rowOff>
    </xdr:from>
    <xdr:to>
      <xdr:col>12</xdr:col>
      <xdr:colOff>80530</xdr:colOff>
      <xdr:row>39</xdr:row>
      <xdr:rowOff>22411</xdr:rowOff>
    </xdr:to>
    <xdr:sp macro="" textlink="">
      <xdr:nvSpPr>
        <xdr:cNvPr id="42" name="AutoShape 2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20218" y="6768911"/>
          <a:ext cx="7448400" cy="604559"/>
        </a:xfrm>
        <a:prstGeom prst="roundRect">
          <a:avLst>
            <a:gd name="adj" fmla="val 16667"/>
          </a:avLst>
        </a:prstGeom>
        <a:solidFill>
          <a:schemeClr val="bg1"/>
        </a:solidFill>
        <a:ln w="38100" cmpd="dbl">
          <a:solidFill>
            <a:srgbClr val="FF0000"/>
          </a:solidFill>
          <a:round/>
          <a:headEnd/>
          <a:tailEnd/>
        </a:ln>
      </xdr:spPr>
      <xdr:txBody>
        <a:bodyPr/>
        <a:lstStyle/>
        <a:p>
          <a:r>
            <a:rPr lang="ja-JP" altLang="en-US" b="1">
              <a:latin typeface="ＭＳ ゴシック" pitchFamily="49" charset="-128"/>
              <a:ea typeface="ＭＳ ゴシック" pitchFamily="49" charset="-128"/>
            </a:rPr>
            <a:t>電気会社やガス会社の「検針のお知らせ」などをもとに、使用量と金額を入力してください。</a:t>
          </a:r>
          <a:endParaRPr lang="en-US" altLang="ja-JP" b="1">
            <a:latin typeface="ＭＳ ゴシック" pitchFamily="49" charset="-128"/>
            <a:ea typeface="ＭＳ ゴシック" pitchFamily="49" charset="-128"/>
          </a:endParaRPr>
        </a:p>
        <a:p>
          <a:r>
            <a:rPr lang="en-US" altLang="ja-JP" sz="1050">
              <a:latin typeface="ＭＳ ゴシック" pitchFamily="49" charset="-128"/>
              <a:ea typeface="ＭＳ ゴシック" pitchFamily="49" charset="-128"/>
            </a:rPr>
            <a:t>※</a:t>
          </a:r>
          <a:r>
            <a:rPr lang="ja-JP" altLang="en-US" sz="1050">
              <a:latin typeface="ＭＳ ゴシック" pitchFamily="49" charset="-128"/>
              <a:ea typeface="ＭＳ ゴシック" pitchFamily="49" charset="-128"/>
            </a:rPr>
            <a:t>水道水については、２か月に１回の検針になりますので、２で割った量を各月に振り分けてください。</a:t>
          </a:r>
        </a:p>
      </xdr:txBody>
    </xdr:sp>
    <xdr:clientData/>
  </xdr:twoCellAnchor>
  <xdr:oneCellAnchor>
    <xdr:from>
      <xdr:col>2</xdr:col>
      <xdr:colOff>187090</xdr:colOff>
      <xdr:row>33</xdr:row>
      <xdr:rowOff>214491</xdr:rowOff>
    </xdr:from>
    <xdr:ext cx="1706704" cy="28977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22414" y="6500991"/>
          <a:ext cx="1706704" cy="289773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●使用量と金額を入力</a:t>
          </a:r>
        </a:p>
      </xdr:txBody>
    </xdr:sp>
    <xdr:clientData/>
  </xdr:oneCellAnchor>
  <xdr:twoCellAnchor>
    <xdr:from>
      <xdr:col>8</xdr:col>
      <xdr:colOff>100854</xdr:colOff>
      <xdr:row>41</xdr:row>
      <xdr:rowOff>44825</xdr:rowOff>
    </xdr:from>
    <xdr:to>
      <xdr:col>11</xdr:col>
      <xdr:colOff>125847</xdr:colOff>
      <xdr:row>51</xdr:row>
      <xdr:rowOff>146457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28ED1BE-5F1F-4136-9A2B-7C9D0D2BD31F}"/>
            </a:ext>
          </a:extLst>
        </xdr:cNvPr>
        <xdr:cNvGrpSpPr/>
      </xdr:nvGrpSpPr>
      <xdr:grpSpPr>
        <a:xfrm>
          <a:off x="5412873" y="7760075"/>
          <a:ext cx="1849397" cy="1786824"/>
          <a:chOff x="5905500" y="7732059"/>
          <a:chExt cx="1840346" cy="178251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B32AD425-A727-42D6-A230-8ECFC3E96A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36441" y="7732059"/>
            <a:ext cx="809405" cy="1311142"/>
          </a:xfrm>
          <a:prstGeom prst="rect">
            <a:avLst/>
          </a:prstGeom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50D56FE6-0C51-4C7E-84A7-009494096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500" y="7737994"/>
            <a:ext cx="1019736" cy="1471883"/>
          </a:xfrm>
          <a:prstGeom prst="rect">
            <a:avLst/>
          </a:prstGeom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AFF03C51-2AC2-4FC9-852A-51AF5550AD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500" y="8225117"/>
            <a:ext cx="888293" cy="1289457"/>
          </a:xfrm>
          <a:prstGeom prst="rect">
            <a:avLst/>
          </a:prstGeom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8</xdr:row>
      <xdr:rowOff>57150</xdr:rowOff>
    </xdr:from>
    <xdr:to>
      <xdr:col>2</xdr:col>
      <xdr:colOff>66675</xdr:colOff>
      <xdr:row>8</xdr:row>
      <xdr:rowOff>180975</xdr:rowOff>
    </xdr:to>
    <xdr:sp macro="" textlink="">
      <xdr:nvSpPr>
        <xdr:cNvPr id="2" name="WordArt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1239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9</xdr:row>
      <xdr:rowOff>57150</xdr:rowOff>
    </xdr:from>
    <xdr:to>
      <xdr:col>2</xdr:col>
      <xdr:colOff>66675</xdr:colOff>
      <xdr:row>9</xdr:row>
      <xdr:rowOff>180975</xdr:rowOff>
    </xdr:to>
    <xdr:sp macro="" textlink="">
      <xdr:nvSpPr>
        <xdr:cNvPr id="3" name="WordArt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3525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10</xdr:row>
      <xdr:rowOff>57150</xdr:rowOff>
    </xdr:from>
    <xdr:to>
      <xdr:col>2</xdr:col>
      <xdr:colOff>66675</xdr:colOff>
      <xdr:row>10</xdr:row>
      <xdr:rowOff>180975</xdr:rowOff>
    </xdr:to>
    <xdr:sp macro="" textlink="">
      <xdr:nvSpPr>
        <xdr:cNvPr id="4" name="WordArt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5811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11</xdr:row>
      <xdr:rowOff>57150</xdr:rowOff>
    </xdr:from>
    <xdr:to>
      <xdr:col>2</xdr:col>
      <xdr:colOff>66675</xdr:colOff>
      <xdr:row>11</xdr:row>
      <xdr:rowOff>180975</xdr:rowOff>
    </xdr:to>
    <xdr:sp macro="" textlink="">
      <xdr:nvSpPr>
        <xdr:cNvPr id="5" name="WordArt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8097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12</xdr:row>
      <xdr:rowOff>57150</xdr:rowOff>
    </xdr:from>
    <xdr:to>
      <xdr:col>2</xdr:col>
      <xdr:colOff>66675</xdr:colOff>
      <xdr:row>12</xdr:row>
      <xdr:rowOff>180975</xdr:rowOff>
    </xdr:to>
    <xdr:sp macro="" textlink="">
      <xdr:nvSpPr>
        <xdr:cNvPr id="6" name="WordArt 5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0383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14</xdr:row>
      <xdr:rowOff>57150</xdr:rowOff>
    </xdr:from>
    <xdr:to>
      <xdr:col>2</xdr:col>
      <xdr:colOff>66675</xdr:colOff>
      <xdr:row>14</xdr:row>
      <xdr:rowOff>180975</xdr:rowOff>
    </xdr:to>
    <xdr:sp macro="" textlink="">
      <xdr:nvSpPr>
        <xdr:cNvPr id="7" name="WordArt 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4955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13</xdr:row>
      <xdr:rowOff>57150</xdr:rowOff>
    </xdr:from>
    <xdr:to>
      <xdr:col>2</xdr:col>
      <xdr:colOff>66675</xdr:colOff>
      <xdr:row>13</xdr:row>
      <xdr:rowOff>180975</xdr:rowOff>
    </xdr:to>
    <xdr:sp macro="" textlink="">
      <xdr:nvSpPr>
        <xdr:cNvPr id="8" name="WordArt 5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2669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32</xdr:row>
      <xdr:rowOff>76200</xdr:rowOff>
    </xdr:from>
    <xdr:to>
      <xdr:col>2</xdr:col>
      <xdr:colOff>66675</xdr:colOff>
      <xdr:row>32</xdr:row>
      <xdr:rowOff>200025</xdr:rowOff>
    </xdr:to>
    <xdr:sp macro="" textlink="">
      <xdr:nvSpPr>
        <xdr:cNvPr id="9" name="WordArt 5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3246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33</xdr:row>
      <xdr:rowOff>76200</xdr:rowOff>
    </xdr:from>
    <xdr:to>
      <xdr:col>2</xdr:col>
      <xdr:colOff>66675</xdr:colOff>
      <xdr:row>33</xdr:row>
      <xdr:rowOff>200025</xdr:rowOff>
    </xdr:to>
    <xdr:sp macro="" textlink="">
      <xdr:nvSpPr>
        <xdr:cNvPr id="10" name="WordArt 5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5532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34</xdr:row>
      <xdr:rowOff>76200</xdr:rowOff>
    </xdr:from>
    <xdr:to>
      <xdr:col>2</xdr:col>
      <xdr:colOff>66675</xdr:colOff>
      <xdr:row>34</xdr:row>
      <xdr:rowOff>200025</xdr:rowOff>
    </xdr:to>
    <xdr:sp macro="" textlink="">
      <xdr:nvSpPr>
        <xdr:cNvPr id="11" name="WordArt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7818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35</xdr:row>
      <xdr:rowOff>76200</xdr:rowOff>
    </xdr:from>
    <xdr:to>
      <xdr:col>2</xdr:col>
      <xdr:colOff>66675</xdr:colOff>
      <xdr:row>35</xdr:row>
      <xdr:rowOff>200025</xdr:rowOff>
    </xdr:to>
    <xdr:sp macro="" textlink="">
      <xdr:nvSpPr>
        <xdr:cNvPr id="12" name="WordArt 6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0104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36</xdr:row>
      <xdr:rowOff>76200</xdr:rowOff>
    </xdr:from>
    <xdr:to>
      <xdr:col>2</xdr:col>
      <xdr:colOff>66675</xdr:colOff>
      <xdr:row>36</xdr:row>
      <xdr:rowOff>200025</xdr:rowOff>
    </xdr:to>
    <xdr:sp macro="" textlink="">
      <xdr:nvSpPr>
        <xdr:cNvPr id="13" name="WordArt 6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2390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38</xdr:row>
      <xdr:rowOff>76200</xdr:rowOff>
    </xdr:from>
    <xdr:to>
      <xdr:col>2</xdr:col>
      <xdr:colOff>66675</xdr:colOff>
      <xdr:row>38</xdr:row>
      <xdr:rowOff>200025</xdr:rowOff>
    </xdr:to>
    <xdr:sp macro="" textlink="">
      <xdr:nvSpPr>
        <xdr:cNvPr id="14" name="WordArt 6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6962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37</xdr:row>
      <xdr:rowOff>76200</xdr:rowOff>
    </xdr:from>
    <xdr:to>
      <xdr:col>2</xdr:col>
      <xdr:colOff>66675</xdr:colOff>
      <xdr:row>37</xdr:row>
      <xdr:rowOff>200025</xdr:rowOff>
    </xdr:to>
    <xdr:sp macro="" textlink="">
      <xdr:nvSpPr>
        <xdr:cNvPr id="15" name="WordArt 6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4676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20</xdr:row>
      <xdr:rowOff>47625</xdr:rowOff>
    </xdr:from>
    <xdr:to>
      <xdr:col>2</xdr:col>
      <xdr:colOff>66675</xdr:colOff>
      <xdr:row>20</xdr:row>
      <xdr:rowOff>171450</xdr:rowOff>
    </xdr:to>
    <xdr:sp macro="" textlink="">
      <xdr:nvSpPr>
        <xdr:cNvPr id="16" name="WordArt 6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37052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21</xdr:row>
      <xdr:rowOff>47625</xdr:rowOff>
    </xdr:from>
    <xdr:to>
      <xdr:col>2</xdr:col>
      <xdr:colOff>66675</xdr:colOff>
      <xdr:row>21</xdr:row>
      <xdr:rowOff>171450</xdr:rowOff>
    </xdr:to>
    <xdr:sp macro="" textlink="">
      <xdr:nvSpPr>
        <xdr:cNvPr id="17" name="WordArt 6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39338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22</xdr:row>
      <xdr:rowOff>47625</xdr:rowOff>
    </xdr:from>
    <xdr:to>
      <xdr:col>2</xdr:col>
      <xdr:colOff>66675</xdr:colOff>
      <xdr:row>22</xdr:row>
      <xdr:rowOff>171450</xdr:rowOff>
    </xdr:to>
    <xdr:sp macro="" textlink="">
      <xdr:nvSpPr>
        <xdr:cNvPr id="18" name="WordArt 6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1624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23</xdr:row>
      <xdr:rowOff>47625</xdr:rowOff>
    </xdr:from>
    <xdr:to>
      <xdr:col>2</xdr:col>
      <xdr:colOff>66675</xdr:colOff>
      <xdr:row>23</xdr:row>
      <xdr:rowOff>171450</xdr:rowOff>
    </xdr:to>
    <xdr:sp macro="" textlink="">
      <xdr:nvSpPr>
        <xdr:cNvPr id="19" name="WordArt 6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3910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24</xdr:row>
      <xdr:rowOff>47625</xdr:rowOff>
    </xdr:from>
    <xdr:to>
      <xdr:col>2</xdr:col>
      <xdr:colOff>66675</xdr:colOff>
      <xdr:row>24</xdr:row>
      <xdr:rowOff>171450</xdr:rowOff>
    </xdr:to>
    <xdr:sp macro="" textlink="">
      <xdr:nvSpPr>
        <xdr:cNvPr id="20" name="WordArt 6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6196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26</xdr:row>
      <xdr:rowOff>47625</xdr:rowOff>
    </xdr:from>
    <xdr:to>
      <xdr:col>2</xdr:col>
      <xdr:colOff>66675</xdr:colOff>
      <xdr:row>26</xdr:row>
      <xdr:rowOff>171450</xdr:rowOff>
    </xdr:to>
    <xdr:sp macro="" textlink="">
      <xdr:nvSpPr>
        <xdr:cNvPr id="21" name="WordArt 7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0768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25</xdr:row>
      <xdr:rowOff>47625</xdr:rowOff>
    </xdr:from>
    <xdr:to>
      <xdr:col>2</xdr:col>
      <xdr:colOff>66675</xdr:colOff>
      <xdr:row>25</xdr:row>
      <xdr:rowOff>171450</xdr:rowOff>
    </xdr:to>
    <xdr:sp macro="" textlink="">
      <xdr:nvSpPr>
        <xdr:cNvPr id="22" name="WordArt 7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8482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1</xdr:row>
      <xdr:rowOff>47625</xdr:rowOff>
    </xdr:from>
    <xdr:ext cx="4505325" cy="5715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219075"/>
          <a:ext cx="450532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環境家計簿（第１四半期）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8</xdr:row>
      <xdr:rowOff>57150</xdr:rowOff>
    </xdr:from>
    <xdr:to>
      <xdr:col>2</xdr:col>
      <xdr:colOff>66675</xdr:colOff>
      <xdr:row>8</xdr:row>
      <xdr:rowOff>180975</xdr:rowOff>
    </xdr:to>
    <xdr:sp macro="" textlink="">
      <xdr:nvSpPr>
        <xdr:cNvPr id="2" name="WordArt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466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9</xdr:row>
      <xdr:rowOff>57150</xdr:rowOff>
    </xdr:from>
    <xdr:to>
      <xdr:col>2</xdr:col>
      <xdr:colOff>66675</xdr:colOff>
      <xdr:row>9</xdr:row>
      <xdr:rowOff>180975</xdr:rowOff>
    </xdr:to>
    <xdr:sp macro="" textlink="">
      <xdr:nvSpPr>
        <xdr:cNvPr id="3" name="WordArt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695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10</xdr:row>
      <xdr:rowOff>57150</xdr:rowOff>
    </xdr:from>
    <xdr:to>
      <xdr:col>2</xdr:col>
      <xdr:colOff>66675</xdr:colOff>
      <xdr:row>10</xdr:row>
      <xdr:rowOff>180975</xdr:rowOff>
    </xdr:to>
    <xdr:sp macro="" textlink="">
      <xdr:nvSpPr>
        <xdr:cNvPr id="4" name="WordArt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9240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11</xdr:row>
      <xdr:rowOff>57150</xdr:rowOff>
    </xdr:from>
    <xdr:to>
      <xdr:col>2</xdr:col>
      <xdr:colOff>66675</xdr:colOff>
      <xdr:row>11</xdr:row>
      <xdr:rowOff>180975</xdr:rowOff>
    </xdr:to>
    <xdr:sp macro="" textlink="">
      <xdr:nvSpPr>
        <xdr:cNvPr id="5" name="WordArt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1526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12</xdr:row>
      <xdr:rowOff>57150</xdr:rowOff>
    </xdr:from>
    <xdr:to>
      <xdr:col>2</xdr:col>
      <xdr:colOff>66675</xdr:colOff>
      <xdr:row>12</xdr:row>
      <xdr:rowOff>180975</xdr:rowOff>
    </xdr:to>
    <xdr:sp macro="" textlink="">
      <xdr:nvSpPr>
        <xdr:cNvPr id="6" name="WordArt 5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3812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14</xdr:row>
      <xdr:rowOff>57150</xdr:rowOff>
    </xdr:from>
    <xdr:to>
      <xdr:col>2</xdr:col>
      <xdr:colOff>66675</xdr:colOff>
      <xdr:row>14</xdr:row>
      <xdr:rowOff>180975</xdr:rowOff>
    </xdr:to>
    <xdr:sp macro="" textlink="">
      <xdr:nvSpPr>
        <xdr:cNvPr id="7" name="WordArt 5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838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13</xdr:row>
      <xdr:rowOff>57150</xdr:rowOff>
    </xdr:from>
    <xdr:to>
      <xdr:col>2</xdr:col>
      <xdr:colOff>66675</xdr:colOff>
      <xdr:row>13</xdr:row>
      <xdr:rowOff>180975</xdr:rowOff>
    </xdr:to>
    <xdr:sp macro="" textlink="">
      <xdr:nvSpPr>
        <xdr:cNvPr id="8" name="WordArt 5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609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32</xdr:row>
      <xdr:rowOff>76200</xdr:rowOff>
    </xdr:from>
    <xdr:to>
      <xdr:col>2</xdr:col>
      <xdr:colOff>66675</xdr:colOff>
      <xdr:row>32</xdr:row>
      <xdr:rowOff>200025</xdr:rowOff>
    </xdr:to>
    <xdr:sp macro="" textlink="">
      <xdr:nvSpPr>
        <xdr:cNvPr id="9" name="WordArt 5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667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33</xdr:row>
      <xdr:rowOff>76200</xdr:rowOff>
    </xdr:from>
    <xdr:to>
      <xdr:col>2</xdr:col>
      <xdr:colOff>66675</xdr:colOff>
      <xdr:row>33</xdr:row>
      <xdr:rowOff>200025</xdr:rowOff>
    </xdr:to>
    <xdr:sp macro="" textlink="">
      <xdr:nvSpPr>
        <xdr:cNvPr id="10" name="WordArt 5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896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34</xdr:row>
      <xdr:rowOff>76200</xdr:rowOff>
    </xdr:from>
    <xdr:to>
      <xdr:col>2</xdr:col>
      <xdr:colOff>66675</xdr:colOff>
      <xdr:row>34</xdr:row>
      <xdr:rowOff>200025</xdr:rowOff>
    </xdr:to>
    <xdr:sp macro="" textlink="">
      <xdr:nvSpPr>
        <xdr:cNvPr id="11" name="WordArt 6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1247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35</xdr:row>
      <xdr:rowOff>76200</xdr:rowOff>
    </xdr:from>
    <xdr:to>
      <xdr:col>2</xdr:col>
      <xdr:colOff>66675</xdr:colOff>
      <xdr:row>35</xdr:row>
      <xdr:rowOff>200025</xdr:rowOff>
    </xdr:to>
    <xdr:sp macro="" textlink="">
      <xdr:nvSpPr>
        <xdr:cNvPr id="12" name="WordArt 6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3533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36</xdr:row>
      <xdr:rowOff>76200</xdr:rowOff>
    </xdr:from>
    <xdr:to>
      <xdr:col>2</xdr:col>
      <xdr:colOff>66675</xdr:colOff>
      <xdr:row>36</xdr:row>
      <xdr:rowOff>200025</xdr:rowOff>
    </xdr:to>
    <xdr:sp macro="" textlink="">
      <xdr:nvSpPr>
        <xdr:cNvPr id="13" name="WordArt 6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5819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38</xdr:row>
      <xdr:rowOff>76200</xdr:rowOff>
    </xdr:from>
    <xdr:to>
      <xdr:col>2</xdr:col>
      <xdr:colOff>66675</xdr:colOff>
      <xdr:row>38</xdr:row>
      <xdr:rowOff>200025</xdr:rowOff>
    </xdr:to>
    <xdr:sp macro="" textlink="">
      <xdr:nvSpPr>
        <xdr:cNvPr id="14" name="WordArt 6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8039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37</xdr:row>
      <xdr:rowOff>76200</xdr:rowOff>
    </xdr:from>
    <xdr:to>
      <xdr:col>2</xdr:col>
      <xdr:colOff>66675</xdr:colOff>
      <xdr:row>37</xdr:row>
      <xdr:rowOff>200025</xdr:rowOff>
    </xdr:to>
    <xdr:sp macro="" textlink="">
      <xdr:nvSpPr>
        <xdr:cNvPr id="15" name="WordArt 6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810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20</xdr:row>
      <xdr:rowOff>47625</xdr:rowOff>
    </xdr:from>
    <xdr:to>
      <xdr:col>2</xdr:col>
      <xdr:colOff>66675</xdr:colOff>
      <xdr:row>20</xdr:row>
      <xdr:rowOff>171450</xdr:rowOff>
    </xdr:to>
    <xdr:sp macro="" textlink="">
      <xdr:nvSpPr>
        <xdr:cNvPr id="16" name="WordArt 6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048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21</xdr:row>
      <xdr:rowOff>47625</xdr:rowOff>
    </xdr:from>
    <xdr:to>
      <xdr:col>2</xdr:col>
      <xdr:colOff>66675</xdr:colOff>
      <xdr:row>21</xdr:row>
      <xdr:rowOff>171450</xdr:rowOff>
    </xdr:to>
    <xdr:sp macro="" textlink="">
      <xdr:nvSpPr>
        <xdr:cNvPr id="17" name="WordArt 6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276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22</xdr:row>
      <xdr:rowOff>47625</xdr:rowOff>
    </xdr:from>
    <xdr:to>
      <xdr:col>2</xdr:col>
      <xdr:colOff>66675</xdr:colOff>
      <xdr:row>22</xdr:row>
      <xdr:rowOff>171450</xdr:rowOff>
    </xdr:to>
    <xdr:sp macro="" textlink="">
      <xdr:nvSpPr>
        <xdr:cNvPr id="18" name="WordArt 6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5053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23</xdr:row>
      <xdr:rowOff>47625</xdr:rowOff>
    </xdr:from>
    <xdr:to>
      <xdr:col>2</xdr:col>
      <xdr:colOff>66675</xdr:colOff>
      <xdr:row>23</xdr:row>
      <xdr:rowOff>171450</xdr:rowOff>
    </xdr:to>
    <xdr:sp macro="" textlink="">
      <xdr:nvSpPr>
        <xdr:cNvPr id="19" name="WordArt 6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7339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24</xdr:row>
      <xdr:rowOff>47625</xdr:rowOff>
    </xdr:from>
    <xdr:to>
      <xdr:col>2</xdr:col>
      <xdr:colOff>66675</xdr:colOff>
      <xdr:row>24</xdr:row>
      <xdr:rowOff>171450</xdr:rowOff>
    </xdr:to>
    <xdr:sp macro="" textlink="">
      <xdr:nvSpPr>
        <xdr:cNvPr id="20" name="WordArt 6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9625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26</xdr:row>
      <xdr:rowOff>47625</xdr:rowOff>
    </xdr:from>
    <xdr:to>
      <xdr:col>2</xdr:col>
      <xdr:colOff>66675</xdr:colOff>
      <xdr:row>26</xdr:row>
      <xdr:rowOff>171450</xdr:rowOff>
    </xdr:to>
    <xdr:sp macro="" textlink="">
      <xdr:nvSpPr>
        <xdr:cNvPr id="21" name="WordArt 7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419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25</xdr:row>
      <xdr:rowOff>47625</xdr:rowOff>
    </xdr:from>
    <xdr:to>
      <xdr:col>2</xdr:col>
      <xdr:colOff>66675</xdr:colOff>
      <xdr:row>25</xdr:row>
      <xdr:rowOff>171450</xdr:rowOff>
    </xdr:to>
    <xdr:sp macro="" textlink="">
      <xdr:nvSpPr>
        <xdr:cNvPr id="22" name="WordArt 7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191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1</xdr:row>
      <xdr:rowOff>47625</xdr:rowOff>
    </xdr:from>
    <xdr:ext cx="4800600" cy="571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0" y="219075"/>
          <a:ext cx="48006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環境家計簿（第２四半期）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8</xdr:row>
      <xdr:rowOff>57150</xdr:rowOff>
    </xdr:from>
    <xdr:to>
      <xdr:col>2</xdr:col>
      <xdr:colOff>66675</xdr:colOff>
      <xdr:row>8</xdr:row>
      <xdr:rowOff>180975</xdr:rowOff>
    </xdr:to>
    <xdr:sp macro="" textlink="">
      <xdr:nvSpPr>
        <xdr:cNvPr id="2" name="WordArt 5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466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9</xdr:row>
      <xdr:rowOff>57150</xdr:rowOff>
    </xdr:from>
    <xdr:to>
      <xdr:col>2</xdr:col>
      <xdr:colOff>66675</xdr:colOff>
      <xdr:row>9</xdr:row>
      <xdr:rowOff>180975</xdr:rowOff>
    </xdr:to>
    <xdr:sp macro="" textlink="">
      <xdr:nvSpPr>
        <xdr:cNvPr id="3" name="WordArt 5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695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10</xdr:row>
      <xdr:rowOff>57150</xdr:rowOff>
    </xdr:from>
    <xdr:to>
      <xdr:col>2</xdr:col>
      <xdr:colOff>66675</xdr:colOff>
      <xdr:row>10</xdr:row>
      <xdr:rowOff>180975</xdr:rowOff>
    </xdr:to>
    <xdr:sp macro="" textlink="">
      <xdr:nvSpPr>
        <xdr:cNvPr id="4" name="WordArt 5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9240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11</xdr:row>
      <xdr:rowOff>57150</xdr:rowOff>
    </xdr:from>
    <xdr:to>
      <xdr:col>2</xdr:col>
      <xdr:colOff>66675</xdr:colOff>
      <xdr:row>11</xdr:row>
      <xdr:rowOff>180975</xdr:rowOff>
    </xdr:to>
    <xdr:sp macro="" textlink="">
      <xdr:nvSpPr>
        <xdr:cNvPr id="5" name="WordArt 5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1526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12</xdr:row>
      <xdr:rowOff>57150</xdr:rowOff>
    </xdr:from>
    <xdr:to>
      <xdr:col>2</xdr:col>
      <xdr:colOff>66675</xdr:colOff>
      <xdr:row>12</xdr:row>
      <xdr:rowOff>180975</xdr:rowOff>
    </xdr:to>
    <xdr:sp macro="" textlink="">
      <xdr:nvSpPr>
        <xdr:cNvPr id="6" name="WordArt 5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3812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14</xdr:row>
      <xdr:rowOff>57150</xdr:rowOff>
    </xdr:from>
    <xdr:to>
      <xdr:col>2</xdr:col>
      <xdr:colOff>66675</xdr:colOff>
      <xdr:row>14</xdr:row>
      <xdr:rowOff>180975</xdr:rowOff>
    </xdr:to>
    <xdr:sp macro="" textlink="">
      <xdr:nvSpPr>
        <xdr:cNvPr id="7" name="WordArt 5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838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13</xdr:row>
      <xdr:rowOff>57150</xdr:rowOff>
    </xdr:from>
    <xdr:to>
      <xdr:col>2</xdr:col>
      <xdr:colOff>66675</xdr:colOff>
      <xdr:row>13</xdr:row>
      <xdr:rowOff>180975</xdr:rowOff>
    </xdr:to>
    <xdr:sp macro="" textlink="">
      <xdr:nvSpPr>
        <xdr:cNvPr id="8" name="WordArt 5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609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32</xdr:row>
      <xdr:rowOff>76200</xdr:rowOff>
    </xdr:from>
    <xdr:to>
      <xdr:col>2</xdr:col>
      <xdr:colOff>66675</xdr:colOff>
      <xdr:row>32</xdr:row>
      <xdr:rowOff>200025</xdr:rowOff>
    </xdr:to>
    <xdr:sp macro="" textlink="">
      <xdr:nvSpPr>
        <xdr:cNvPr id="9" name="WordArt 5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667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33</xdr:row>
      <xdr:rowOff>76200</xdr:rowOff>
    </xdr:from>
    <xdr:to>
      <xdr:col>2</xdr:col>
      <xdr:colOff>66675</xdr:colOff>
      <xdr:row>33</xdr:row>
      <xdr:rowOff>200025</xdr:rowOff>
    </xdr:to>
    <xdr:sp macro="" textlink="">
      <xdr:nvSpPr>
        <xdr:cNvPr id="10" name="WordArt 5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896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34</xdr:row>
      <xdr:rowOff>76200</xdr:rowOff>
    </xdr:from>
    <xdr:to>
      <xdr:col>2</xdr:col>
      <xdr:colOff>66675</xdr:colOff>
      <xdr:row>34</xdr:row>
      <xdr:rowOff>200025</xdr:rowOff>
    </xdr:to>
    <xdr:sp macro="" textlink="">
      <xdr:nvSpPr>
        <xdr:cNvPr id="11" name="WordArt 6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1247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35</xdr:row>
      <xdr:rowOff>76200</xdr:rowOff>
    </xdr:from>
    <xdr:to>
      <xdr:col>2</xdr:col>
      <xdr:colOff>66675</xdr:colOff>
      <xdr:row>35</xdr:row>
      <xdr:rowOff>200025</xdr:rowOff>
    </xdr:to>
    <xdr:sp macro="" textlink="">
      <xdr:nvSpPr>
        <xdr:cNvPr id="12" name="WordArt 6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3533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36</xdr:row>
      <xdr:rowOff>76200</xdr:rowOff>
    </xdr:from>
    <xdr:to>
      <xdr:col>2</xdr:col>
      <xdr:colOff>66675</xdr:colOff>
      <xdr:row>36</xdr:row>
      <xdr:rowOff>200025</xdr:rowOff>
    </xdr:to>
    <xdr:sp macro="" textlink="">
      <xdr:nvSpPr>
        <xdr:cNvPr id="13" name="WordArt 6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5819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38</xdr:row>
      <xdr:rowOff>76200</xdr:rowOff>
    </xdr:from>
    <xdr:to>
      <xdr:col>2</xdr:col>
      <xdr:colOff>66675</xdr:colOff>
      <xdr:row>38</xdr:row>
      <xdr:rowOff>200025</xdr:rowOff>
    </xdr:to>
    <xdr:sp macro="" textlink="">
      <xdr:nvSpPr>
        <xdr:cNvPr id="14" name="WordArt 6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8039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37</xdr:row>
      <xdr:rowOff>76200</xdr:rowOff>
    </xdr:from>
    <xdr:to>
      <xdr:col>2</xdr:col>
      <xdr:colOff>66675</xdr:colOff>
      <xdr:row>37</xdr:row>
      <xdr:rowOff>200025</xdr:rowOff>
    </xdr:to>
    <xdr:sp macro="" textlink="">
      <xdr:nvSpPr>
        <xdr:cNvPr id="15" name="WordArt 6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810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20</xdr:row>
      <xdr:rowOff>47625</xdr:rowOff>
    </xdr:from>
    <xdr:to>
      <xdr:col>2</xdr:col>
      <xdr:colOff>66675</xdr:colOff>
      <xdr:row>20</xdr:row>
      <xdr:rowOff>171450</xdr:rowOff>
    </xdr:to>
    <xdr:sp macro="" textlink="">
      <xdr:nvSpPr>
        <xdr:cNvPr id="16" name="WordArt 6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2386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21</xdr:row>
      <xdr:rowOff>47625</xdr:rowOff>
    </xdr:from>
    <xdr:to>
      <xdr:col>2</xdr:col>
      <xdr:colOff>66675</xdr:colOff>
      <xdr:row>21</xdr:row>
      <xdr:rowOff>171450</xdr:rowOff>
    </xdr:to>
    <xdr:sp macro="" textlink="">
      <xdr:nvSpPr>
        <xdr:cNvPr id="17" name="WordArt 6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276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22</xdr:row>
      <xdr:rowOff>47625</xdr:rowOff>
    </xdr:from>
    <xdr:to>
      <xdr:col>2</xdr:col>
      <xdr:colOff>66675</xdr:colOff>
      <xdr:row>22</xdr:row>
      <xdr:rowOff>171450</xdr:rowOff>
    </xdr:to>
    <xdr:sp macro="" textlink="">
      <xdr:nvSpPr>
        <xdr:cNvPr id="18" name="WordArt 6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5053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23</xdr:row>
      <xdr:rowOff>47625</xdr:rowOff>
    </xdr:from>
    <xdr:to>
      <xdr:col>2</xdr:col>
      <xdr:colOff>66675</xdr:colOff>
      <xdr:row>23</xdr:row>
      <xdr:rowOff>171450</xdr:rowOff>
    </xdr:to>
    <xdr:sp macro="" textlink="">
      <xdr:nvSpPr>
        <xdr:cNvPr id="19" name="WordArt 6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7339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24</xdr:row>
      <xdr:rowOff>47625</xdr:rowOff>
    </xdr:from>
    <xdr:to>
      <xdr:col>2</xdr:col>
      <xdr:colOff>66675</xdr:colOff>
      <xdr:row>24</xdr:row>
      <xdr:rowOff>171450</xdr:rowOff>
    </xdr:to>
    <xdr:sp macro="" textlink="">
      <xdr:nvSpPr>
        <xdr:cNvPr id="20" name="WordArt 6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9625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26</xdr:row>
      <xdr:rowOff>47625</xdr:rowOff>
    </xdr:from>
    <xdr:to>
      <xdr:col>2</xdr:col>
      <xdr:colOff>66675</xdr:colOff>
      <xdr:row>26</xdr:row>
      <xdr:rowOff>171450</xdr:rowOff>
    </xdr:to>
    <xdr:sp macro="" textlink="">
      <xdr:nvSpPr>
        <xdr:cNvPr id="21" name="WordArt 7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419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25</xdr:row>
      <xdr:rowOff>47625</xdr:rowOff>
    </xdr:from>
    <xdr:to>
      <xdr:col>2</xdr:col>
      <xdr:colOff>66675</xdr:colOff>
      <xdr:row>25</xdr:row>
      <xdr:rowOff>171450</xdr:rowOff>
    </xdr:to>
    <xdr:sp macro="" textlink="">
      <xdr:nvSpPr>
        <xdr:cNvPr id="22" name="WordArt 7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191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1</xdr:row>
      <xdr:rowOff>47625</xdr:rowOff>
    </xdr:from>
    <xdr:ext cx="4800600" cy="571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0" y="219075"/>
          <a:ext cx="48006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環境家計簿（第３四半期）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8</xdr:row>
      <xdr:rowOff>57150</xdr:rowOff>
    </xdr:from>
    <xdr:to>
      <xdr:col>2</xdr:col>
      <xdr:colOff>66675</xdr:colOff>
      <xdr:row>8</xdr:row>
      <xdr:rowOff>180975</xdr:rowOff>
    </xdr:to>
    <xdr:sp macro="" textlink="">
      <xdr:nvSpPr>
        <xdr:cNvPr id="2" name="WordArt 5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466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9</xdr:row>
      <xdr:rowOff>57150</xdr:rowOff>
    </xdr:from>
    <xdr:to>
      <xdr:col>2</xdr:col>
      <xdr:colOff>66675</xdr:colOff>
      <xdr:row>9</xdr:row>
      <xdr:rowOff>180975</xdr:rowOff>
    </xdr:to>
    <xdr:sp macro="" textlink="">
      <xdr:nvSpPr>
        <xdr:cNvPr id="3" name="WordArt 5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695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10</xdr:row>
      <xdr:rowOff>57150</xdr:rowOff>
    </xdr:from>
    <xdr:to>
      <xdr:col>2</xdr:col>
      <xdr:colOff>66675</xdr:colOff>
      <xdr:row>10</xdr:row>
      <xdr:rowOff>180975</xdr:rowOff>
    </xdr:to>
    <xdr:sp macro="" textlink="">
      <xdr:nvSpPr>
        <xdr:cNvPr id="4" name="WordArt 5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9240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11</xdr:row>
      <xdr:rowOff>57150</xdr:rowOff>
    </xdr:from>
    <xdr:to>
      <xdr:col>2</xdr:col>
      <xdr:colOff>66675</xdr:colOff>
      <xdr:row>11</xdr:row>
      <xdr:rowOff>180975</xdr:rowOff>
    </xdr:to>
    <xdr:sp macro="" textlink="">
      <xdr:nvSpPr>
        <xdr:cNvPr id="5" name="WordArt 5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1526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12</xdr:row>
      <xdr:rowOff>57150</xdr:rowOff>
    </xdr:from>
    <xdr:to>
      <xdr:col>2</xdr:col>
      <xdr:colOff>66675</xdr:colOff>
      <xdr:row>12</xdr:row>
      <xdr:rowOff>180975</xdr:rowOff>
    </xdr:to>
    <xdr:sp macro="" textlink="">
      <xdr:nvSpPr>
        <xdr:cNvPr id="6" name="WordArt 5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3812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14</xdr:row>
      <xdr:rowOff>57150</xdr:rowOff>
    </xdr:from>
    <xdr:to>
      <xdr:col>2</xdr:col>
      <xdr:colOff>66675</xdr:colOff>
      <xdr:row>14</xdr:row>
      <xdr:rowOff>180975</xdr:rowOff>
    </xdr:to>
    <xdr:sp macro="" textlink="">
      <xdr:nvSpPr>
        <xdr:cNvPr id="7" name="WordArt 5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8384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13</xdr:row>
      <xdr:rowOff>57150</xdr:rowOff>
    </xdr:from>
    <xdr:to>
      <xdr:col>2</xdr:col>
      <xdr:colOff>66675</xdr:colOff>
      <xdr:row>13</xdr:row>
      <xdr:rowOff>180975</xdr:rowOff>
    </xdr:to>
    <xdr:sp macro="" textlink="">
      <xdr:nvSpPr>
        <xdr:cNvPr id="8" name="WordArt 5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260985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32</xdr:row>
      <xdr:rowOff>76200</xdr:rowOff>
    </xdr:from>
    <xdr:to>
      <xdr:col>2</xdr:col>
      <xdr:colOff>66675</xdr:colOff>
      <xdr:row>32</xdr:row>
      <xdr:rowOff>200025</xdr:rowOff>
    </xdr:to>
    <xdr:sp macro="" textlink="">
      <xdr:nvSpPr>
        <xdr:cNvPr id="9" name="WordArt 5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667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33</xdr:row>
      <xdr:rowOff>76200</xdr:rowOff>
    </xdr:from>
    <xdr:to>
      <xdr:col>2</xdr:col>
      <xdr:colOff>66675</xdr:colOff>
      <xdr:row>33</xdr:row>
      <xdr:rowOff>200025</xdr:rowOff>
    </xdr:to>
    <xdr:sp macro="" textlink="">
      <xdr:nvSpPr>
        <xdr:cNvPr id="10" name="WordArt 5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6896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34</xdr:row>
      <xdr:rowOff>76200</xdr:rowOff>
    </xdr:from>
    <xdr:to>
      <xdr:col>2</xdr:col>
      <xdr:colOff>66675</xdr:colOff>
      <xdr:row>34</xdr:row>
      <xdr:rowOff>200025</xdr:rowOff>
    </xdr:to>
    <xdr:sp macro="" textlink="">
      <xdr:nvSpPr>
        <xdr:cNvPr id="11" name="WordArt 6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1247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35</xdr:row>
      <xdr:rowOff>76200</xdr:rowOff>
    </xdr:from>
    <xdr:to>
      <xdr:col>2</xdr:col>
      <xdr:colOff>66675</xdr:colOff>
      <xdr:row>35</xdr:row>
      <xdr:rowOff>200025</xdr:rowOff>
    </xdr:to>
    <xdr:sp macro="" textlink="">
      <xdr:nvSpPr>
        <xdr:cNvPr id="12" name="WordArt 6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3533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36</xdr:row>
      <xdr:rowOff>76200</xdr:rowOff>
    </xdr:from>
    <xdr:to>
      <xdr:col>2</xdr:col>
      <xdr:colOff>66675</xdr:colOff>
      <xdr:row>36</xdr:row>
      <xdr:rowOff>200025</xdr:rowOff>
    </xdr:to>
    <xdr:sp macro="" textlink="">
      <xdr:nvSpPr>
        <xdr:cNvPr id="13" name="WordArt 6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5819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38</xdr:row>
      <xdr:rowOff>76200</xdr:rowOff>
    </xdr:from>
    <xdr:to>
      <xdr:col>2</xdr:col>
      <xdr:colOff>66675</xdr:colOff>
      <xdr:row>38</xdr:row>
      <xdr:rowOff>200025</xdr:rowOff>
    </xdr:to>
    <xdr:sp macro="" textlink="">
      <xdr:nvSpPr>
        <xdr:cNvPr id="14" name="WordArt 6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80391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37</xdr:row>
      <xdr:rowOff>76200</xdr:rowOff>
    </xdr:from>
    <xdr:to>
      <xdr:col>2</xdr:col>
      <xdr:colOff>66675</xdr:colOff>
      <xdr:row>37</xdr:row>
      <xdr:rowOff>200025</xdr:rowOff>
    </xdr:to>
    <xdr:sp macro="" textlink="">
      <xdr:nvSpPr>
        <xdr:cNvPr id="15" name="WordArt 6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7810500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20</xdr:row>
      <xdr:rowOff>47625</xdr:rowOff>
    </xdr:from>
    <xdr:to>
      <xdr:col>2</xdr:col>
      <xdr:colOff>66675</xdr:colOff>
      <xdr:row>20</xdr:row>
      <xdr:rowOff>171450</xdr:rowOff>
    </xdr:to>
    <xdr:sp macro="" textlink="">
      <xdr:nvSpPr>
        <xdr:cNvPr id="16" name="WordArt 6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048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21</xdr:row>
      <xdr:rowOff>47625</xdr:rowOff>
    </xdr:from>
    <xdr:to>
      <xdr:col>2</xdr:col>
      <xdr:colOff>66675</xdr:colOff>
      <xdr:row>21</xdr:row>
      <xdr:rowOff>171450</xdr:rowOff>
    </xdr:to>
    <xdr:sp macro="" textlink="">
      <xdr:nvSpPr>
        <xdr:cNvPr id="17" name="WordArt 6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276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22</xdr:row>
      <xdr:rowOff>47625</xdr:rowOff>
    </xdr:from>
    <xdr:to>
      <xdr:col>2</xdr:col>
      <xdr:colOff>66675</xdr:colOff>
      <xdr:row>22</xdr:row>
      <xdr:rowOff>171450</xdr:rowOff>
    </xdr:to>
    <xdr:sp macro="" textlink="">
      <xdr:nvSpPr>
        <xdr:cNvPr id="18" name="WordArt 6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5053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23</xdr:row>
      <xdr:rowOff>47625</xdr:rowOff>
    </xdr:from>
    <xdr:to>
      <xdr:col>2</xdr:col>
      <xdr:colOff>66675</xdr:colOff>
      <xdr:row>23</xdr:row>
      <xdr:rowOff>171450</xdr:rowOff>
    </xdr:to>
    <xdr:sp macro="" textlink="">
      <xdr:nvSpPr>
        <xdr:cNvPr id="19" name="WordArt 6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7339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24</xdr:row>
      <xdr:rowOff>47625</xdr:rowOff>
    </xdr:from>
    <xdr:to>
      <xdr:col>2</xdr:col>
      <xdr:colOff>66675</xdr:colOff>
      <xdr:row>24</xdr:row>
      <xdr:rowOff>171450</xdr:rowOff>
    </xdr:to>
    <xdr:sp macro="" textlink="">
      <xdr:nvSpPr>
        <xdr:cNvPr id="20" name="WordArt 6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49625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26</xdr:row>
      <xdr:rowOff>47625</xdr:rowOff>
    </xdr:from>
    <xdr:to>
      <xdr:col>2</xdr:col>
      <xdr:colOff>66675</xdr:colOff>
      <xdr:row>26</xdr:row>
      <xdr:rowOff>171450</xdr:rowOff>
    </xdr:to>
    <xdr:sp macro="" textlink="">
      <xdr:nvSpPr>
        <xdr:cNvPr id="21" name="WordArt 7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4197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1028700</xdr:colOff>
      <xdr:row>25</xdr:row>
      <xdr:rowOff>47625</xdr:rowOff>
    </xdr:from>
    <xdr:to>
      <xdr:col>2</xdr:col>
      <xdr:colOff>66675</xdr:colOff>
      <xdr:row>25</xdr:row>
      <xdr:rowOff>171450</xdr:rowOff>
    </xdr:to>
    <xdr:sp macro="" textlink="">
      <xdr:nvSpPr>
        <xdr:cNvPr id="22" name="WordArt 7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5191125"/>
          <a:ext cx="17145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×</a:t>
          </a:r>
          <a:endParaRPr lang="ja-JP" altLang="en-US" sz="1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1</xdr:row>
      <xdr:rowOff>47625</xdr:rowOff>
    </xdr:from>
    <xdr:ext cx="4924424" cy="571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0" y="219075"/>
          <a:ext cx="4924424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環境家計簿（第４四半期）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95250</xdr:rowOff>
    </xdr:from>
    <xdr:ext cx="4305300" cy="5715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0" y="95250"/>
          <a:ext cx="4305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 b="1">
              <a:solidFill>
                <a:srgbClr val="002060"/>
              </a:solidFill>
              <a:latin typeface="ＭＳ ゴシック" pitchFamily="49" charset="-128"/>
              <a:ea typeface="ＭＳ ゴシック" pitchFamily="49" charset="-128"/>
            </a:rPr>
            <a:t>環境家計簿（年間集計）</a:t>
          </a: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2556000" cy="571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6429375" y="171450"/>
          <a:ext cx="2556000" cy="571500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0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こちらにスタートする年・月を記入</a:t>
          </a:r>
          <a:endParaRPr kumimoji="0" lang="en-US" altLang="ja-JP" sz="1100" b="1">
            <a:solidFill>
              <a:schemeClr val="bg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0" lang="ja-JP" altLang="en-US" sz="11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してください。</a:t>
          </a:r>
          <a:endParaRPr kumimoji="1" lang="ja-JP" altLang="en-US" sz="1100" b="1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9</xdr:col>
      <xdr:colOff>523875</xdr:colOff>
      <xdr:row>4</xdr:row>
      <xdr:rowOff>0</xdr:rowOff>
    </xdr:to>
    <xdr:sp macro="" textlink="">
      <xdr:nvSpPr>
        <xdr:cNvPr id="11277" name="AutoShape 28">
          <a:extLst>
            <a:ext uri="{FF2B5EF4-FFF2-40B4-BE49-F238E27FC236}">
              <a16:creationId xmlns:a16="http://schemas.microsoft.com/office/drawing/2014/main" id="{00000000-0008-0000-0600-00000D2C0000}"/>
            </a:ext>
          </a:extLst>
        </xdr:cNvPr>
        <xdr:cNvSpPr>
          <a:spLocks noChangeArrowheads="1"/>
        </xdr:cNvSpPr>
      </xdr:nvSpPr>
      <xdr:spPr bwMode="auto">
        <a:xfrm>
          <a:off x="428625" y="161925"/>
          <a:ext cx="6010275" cy="5238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70C0"/>
          </a:solidFill>
          <a:round/>
          <a:headEnd/>
          <a:tailEnd/>
        </a:ln>
      </xdr:spPr>
    </xdr:sp>
    <xdr:clientData/>
  </xdr:twoCellAnchor>
  <xdr:oneCellAnchor>
    <xdr:from>
      <xdr:col>1</xdr:col>
      <xdr:colOff>0</xdr:colOff>
      <xdr:row>1</xdr:row>
      <xdr:rowOff>125246</xdr:rowOff>
    </xdr:from>
    <xdr:ext cx="6012000" cy="3891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296696"/>
          <a:ext cx="6012000" cy="3891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グラフは「第１四半期」～「第４四半期」のシートに入力すると作成されます。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twoCellAnchor>
    <xdr:from>
      <xdr:col>1</xdr:col>
      <xdr:colOff>38100</xdr:colOff>
      <xdr:row>8</xdr:row>
      <xdr:rowOff>19050</xdr:rowOff>
    </xdr:from>
    <xdr:to>
      <xdr:col>9</xdr:col>
      <xdr:colOff>561975</xdr:colOff>
      <xdr:row>34</xdr:row>
      <xdr:rowOff>104775</xdr:rowOff>
    </xdr:to>
    <xdr:graphicFrame macro="">
      <xdr:nvGraphicFramePr>
        <xdr:cNvPr id="11279" name="グラフ 3">
          <a:extLst>
            <a:ext uri="{FF2B5EF4-FFF2-40B4-BE49-F238E27FC236}">
              <a16:creationId xmlns:a16="http://schemas.microsoft.com/office/drawing/2014/main" id="{00000000-0008-0000-0600-00000F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0.08743</cdr:x>
      <cdr:y>0.07547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5256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（㎏）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8:N36"/>
  <sheetViews>
    <sheetView showGridLines="0" showZeros="0" tabSelected="1" topLeftCell="A22" zoomScale="130" zoomScaleNormal="130" workbookViewId="0">
      <selection activeCell="E28" sqref="E28"/>
    </sheetView>
  </sheetViews>
  <sheetFormatPr defaultRowHeight="13.5" x14ac:dyDescent="0.15"/>
  <cols>
    <col min="1" max="1" width="2.25" customWidth="1"/>
    <col min="2" max="2" width="0.875" customWidth="1"/>
    <col min="4" max="4" width="14.875" customWidth="1"/>
    <col min="5" max="5" width="14.125" customWidth="1"/>
    <col min="8" max="8" width="10.5" customWidth="1"/>
    <col min="10" max="10" width="8.375" customWidth="1"/>
    <col min="11" max="11" width="6.5" customWidth="1"/>
  </cols>
  <sheetData>
    <row r="18" spans="2:14" ht="14.25" x14ac:dyDescent="0.15">
      <c r="C18" s="15"/>
      <c r="D18" s="15"/>
      <c r="E18" s="16"/>
      <c r="F18" s="11"/>
      <c r="G18" s="11"/>
      <c r="H18" s="11"/>
      <c r="J18" s="11"/>
      <c r="K18" s="11"/>
      <c r="L18" s="11"/>
    </row>
    <row r="19" spans="2:14" x14ac:dyDescent="0.15">
      <c r="C19" s="162"/>
      <c r="D19" s="163"/>
      <c r="E19" s="163"/>
      <c r="F19" s="163"/>
      <c r="G19" s="163"/>
      <c r="H19" s="163"/>
      <c r="I19" s="163"/>
      <c r="J19" s="163"/>
      <c r="K19" s="163"/>
      <c r="L19" s="163"/>
    </row>
    <row r="20" spans="2:14" x14ac:dyDescent="0.15">
      <c r="C20" s="162"/>
      <c r="D20" s="163"/>
      <c r="E20" s="163"/>
      <c r="F20" s="163"/>
      <c r="G20" s="163"/>
      <c r="H20" s="163"/>
      <c r="I20" s="163"/>
      <c r="J20" s="163"/>
      <c r="K20" s="163"/>
      <c r="L20" s="17"/>
    </row>
    <row r="21" spans="2:14" ht="17.25" x14ac:dyDescent="0.15">
      <c r="C21" s="19"/>
      <c r="D21" s="12"/>
      <c r="G21" s="12"/>
      <c r="H21" s="13"/>
      <c r="I21" s="12"/>
      <c r="J21" s="14"/>
      <c r="K21" s="14"/>
      <c r="L21" s="12"/>
    </row>
    <row r="22" spans="2:14" ht="17.25" x14ac:dyDescent="0.15">
      <c r="C22" s="19"/>
      <c r="D22" s="12"/>
      <c r="G22" s="12"/>
      <c r="H22" s="13"/>
      <c r="I22" s="12"/>
      <c r="J22" s="14"/>
      <c r="K22" s="14"/>
      <c r="L22" s="12"/>
    </row>
    <row r="23" spans="2:14" ht="14.25" thickBot="1" x14ac:dyDescent="0.2">
      <c r="C23" s="6"/>
      <c r="D23" s="1"/>
      <c r="E23" s="12"/>
      <c r="F23" s="12"/>
      <c r="G23" s="1"/>
      <c r="H23" s="1"/>
      <c r="I23" s="2"/>
      <c r="J23" s="1"/>
      <c r="K23" s="1"/>
      <c r="L23" s="2"/>
    </row>
    <row r="24" spans="2:14" ht="24.75" customHeight="1" thickBot="1" x14ac:dyDescent="0.2">
      <c r="C24" s="166" t="s">
        <v>16</v>
      </c>
      <c r="D24" s="167"/>
      <c r="E24" s="7"/>
      <c r="F24" s="40" t="s">
        <v>21</v>
      </c>
      <c r="G24" s="24"/>
      <c r="H24" s="164"/>
      <c r="I24" s="164"/>
      <c r="J24" s="164"/>
      <c r="K24" s="164"/>
      <c r="L24" s="165"/>
      <c r="M24" s="22"/>
    </row>
    <row r="25" spans="2:14" ht="14.25" thickBot="1" x14ac:dyDescent="0.2">
      <c r="C25" s="20" t="s">
        <v>0</v>
      </c>
      <c r="D25" s="21" t="s">
        <v>17</v>
      </c>
      <c r="E25" s="168" t="s">
        <v>1</v>
      </c>
      <c r="F25" s="169"/>
      <c r="G25" s="170"/>
      <c r="H25" s="171" t="s">
        <v>18</v>
      </c>
      <c r="I25" s="170"/>
      <c r="J25" s="172" t="s">
        <v>2</v>
      </c>
      <c r="K25" s="173"/>
      <c r="L25" s="170"/>
      <c r="N25" s="18"/>
    </row>
    <row r="26" spans="2:14" ht="18" thickBot="1" x14ac:dyDescent="0.2">
      <c r="B26" s="152"/>
      <c r="C26" s="151" t="s">
        <v>3</v>
      </c>
      <c r="D26" s="41">
        <v>0.438</v>
      </c>
      <c r="E26" s="42"/>
      <c r="F26" s="43" t="s">
        <v>19</v>
      </c>
      <c r="G26" s="44" t="s">
        <v>20</v>
      </c>
      <c r="H26" s="45">
        <f>D26*E26</f>
        <v>0</v>
      </c>
      <c r="I26" s="46" t="s">
        <v>4</v>
      </c>
      <c r="J26" s="154"/>
      <c r="K26" s="155"/>
      <c r="L26" s="47" t="s">
        <v>5</v>
      </c>
      <c r="N26" s="18"/>
    </row>
    <row r="27" spans="2:14" ht="18" thickBot="1" x14ac:dyDescent="0.2">
      <c r="B27" s="152"/>
      <c r="C27" s="151" t="s">
        <v>6</v>
      </c>
      <c r="D27" s="48">
        <v>2.2000000000000002</v>
      </c>
      <c r="E27" s="42"/>
      <c r="F27" s="49" t="s">
        <v>29</v>
      </c>
      <c r="G27" s="50" t="s">
        <v>30</v>
      </c>
      <c r="H27" s="45">
        <f t="shared" ref="H27:H32" si="0">D27*E27</f>
        <v>0</v>
      </c>
      <c r="I27" s="51" t="s">
        <v>4</v>
      </c>
      <c r="J27" s="154"/>
      <c r="K27" s="155"/>
      <c r="L27" s="52" t="s">
        <v>5</v>
      </c>
    </row>
    <row r="28" spans="2:14" ht="18" thickBot="1" x14ac:dyDescent="0.2">
      <c r="B28" s="152"/>
      <c r="C28" s="151" t="s">
        <v>7</v>
      </c>
      <c r="D28" s="53">
        <v>6</v>
      </c>
      <c r="E28" s="42"/>
      <c r="F28" s="49" t="s">
        <v>29</v>
      </c>
      <c r="G28" s="50" t="s">
        <v>30</v>
      </c>
      <c r="H28" s="45">
        <f t="shared" si="0"/>
        <v>0</v>
      </c>
      <c r="I28" s="51" t="s">
        <v>4</v>
      </c>
      <c r="J28" s="154"/>
      <c r="K28" s="155"/>
      <c r="L28" s="52" t="s">
        <v>5</v>
      </c>
      <c r="N28" s="18"/>
    </row>
    <row r="29" spans="2:14" ht="18" thickBot="1" x14ac:dyDescent="0.2">
      <c r="B29" s="152"/>
      <c r="C29" s="151" t="s">
        <v>8</v>
      </c>
      <c r="D29" s="48">
        <v>0.36</v>
      </c>
      <c r="E29" s="42"/>
      <c r="F29" s="49" t="s">
        <v>31</v>
      </c>
      <c r="G29" s="50" t="s">
        <v>32</v>
      </c>
      <c r="H29" s="45">
        <f t="shared" si="0"/>
        <v>0</v>
      </c>
      <c r="I29" s="51" t="s">
        <v>4</v>
      </c>
      <c r="J29" s="154"/>
      <c r="K29" s="155"/>
      <c r="L29" s="52" t="s">
        <v>5</v>
      </c>
      <c r="N29" s="18"/>
    </row>
    <row r="30" spans="2:14" ht="18" thickBot="1" x14ac:dyDescent="0.2">
      <c r="B30" s="152"/>
      <c r="C30" s="151" t="s">
        <v>9</v>
      </c>
      <c r="D30" s="48">
        <v>2.2999999999999998</v>
      </c>
      <c r="E30" s="42"/>
      <c r="F30" s="49" t="s">
        <v>33</v>
      </c>
      <c r="G30" s="50" t="s">
        <v>30</v>
      </c>
      <c r="H30" s="45">
        <f t="shared" si="0"/>
        <v>0</v>
      </c>
      <c r="I30" s="51" t="s">
        <v>4</v>
      </c>
      <c r="J30" s="154"/>
      <c r="K30" s="155"/>
      <c r="L30" s="52" t="s">
        <v>5</v>
      </c>
      <c r="N30" s="18"/>
    </row>
    <row r="31" spans="2:14" ht="18" thickBot="1" x14ac:dyDescent="0.2">
      <c r="B31" s="152"/>
      <c r="C31" s="151" t="s">
        <v>10</v>
      </c>
      <c r="D31" s="54">
        <v>2.6</v>
      </c>
      <c r="E31" s="42"/>
      <c r="F31" s="49" t="s">
        <v>33</v>
      </c>
      <c r="G31" s="50" t="s">
        <v>30</v>
      </c>
      <c r="H31" s="45">
        <f t="shared" si="0"/>
        <v>0</v>
      </c>
      <c r="I31" s="51" t="s">
        <v>4</v>
      </c>
      <c r="J31" s="154"/>
      <c r="K31" s="155"/>
      <c r="L31" s="52" t="s">
        <v>5</v>
      </c>
    </row>
    <row r="32" spans="2:14" ht="18" thickBot="1" x14ac:dyDescent="0.2">
      <c r="B32" s="152"/>
      <c r="C32" s="153" t="s">
        <v>11</v>
      </c>
      <c r="D32" s="55">
        <v>2.5</v>
      </c>
      <c r="E32" s="42"/>
      <c r="F32" s="56" t="s">
        <v>33</v>
      </c>
      <c r="G32" s="57" t="s">
        <v>30</v>
      </c>
      <c r="H32" s="45">
        <f t="shared" si="0"/>
        <v>0</v>
      </c>
      <c r="I32" s="58" t="s">
        <v>4</v>
      </c>
      <c r="J32" s="154"/>
      <c r="K32" s="155"/>
      <c r="L32" s="59" t="s">
        <v>5</v>
      </c>
    </row>
    <row r="33" spans="3:12" ht="17.25" x14ac:dyDescent="0.15">
      <c r="C33" s="156" t="s">
        <v>12</v>
      </c>
      <c r="D33" s="157"/>
      <c r="E33" s="158"/>
      <c r="F33" s="157"/>
      <c r="G33" s="159"/>
      <c r="H33" s="60">
        <f>SUM(H26:H32)</f>
        <v>0</v>
      </c>
      <c r="I33" s="61" t="s">
        <v>4</v>
      </c>
      <c r="J33" s="160">
        <f>SUM(J26:K32)</f>
        <v>0</v>
      </c>
      <c r="K33" s="161"/>
      <c r="L33" s="61" t="s">
        <v>5</v>
      </c>
    </row>
    <row r="34" spans="3:12" ht="17.25" x14ac:dyDescent="0.15">
      <c r="C34" s="12"/>
      <c r="D34" s="12"/>
      <c r="E34" s="12"/>
      <c r="F34" s="12"/>
      <c r="G34" s="12"/>
      <c r="H34" s="13"/>
      <c r="I34" s="12"/>
      <c r="J34" s="14"/>
      <c r="K34" s="14"/>
      <c r="L34" s="12"/>
    </row>
    <row r="35" spans="3:12" x14ac:dyDescent="0.15">
      <c r="C35" s="8"/>
      <c r="D35" s="9"/>
      <c r="E35" s="9"/>
      <c r="F35" s="9"/>
      <c r="G35" s="9"/>
      <c r="H35" s="9"/>
      <c r="I35" s="9"/>
      <c r="J35" s="9"/>
      <c r="K35" s="9"/>
      <c r="L35" s="9"/>
    </row>
    <row r="36" spans="3:12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</row>
  </sheetData>
  <sheetProtection password="E836" sheet="1" objects="1" scenarios="1"/>
  <mergeCells count="16">
    <mergeCell ref="C19:L19"/>
    <mergeCell ref="H24:L24"/>
    <mergeCell ref="C24:D24"/>
    <mergeCell ref="E25:G25"/>
    <mergeCell ref="H25:I25"/>
    <mergeCell ref="J25:L25"/>
    <mergeCell ref="C20:K20"/>
    <mergeCell ref="J32:K32"/>
    <mergeCell ref="C33:G33"/>
    <mergeCell ref="J33:K33"/>
    <mergeCell ref="J26:K26"/>
    <mergeCell ref="J27:K27"/>
    <mergeCell ref="J28:K28"/>
    <mergeCell ref="J29:K29"/>
    <mergeCell ref="J30:K30"/>
    <mergeCell ref="J31:K31"/>
  </mergeCells>
  <phoneticPr fontId="2"/>
  <pageMargins left="0.6" right="0.19685039370078741" top="0.74803149606299213" bottom="0.74803149606299213" header="0.31496062992125984" footer="0.31496062992125984"/>
  <pageSetup paperSize="9" scale="87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6:K41"/>
  <sheetViews>
    <sheetView showGridLines="0" showZeros="0" workbookViewId="0">
      <selection activeCell="H16" sqref="H16:I16"/>
    </sheetView>
  </sheetViews>
  <sheetFormatPr defaultRowHeight="13.5" x14ac:dyDescent="0.15"/>
  <cols>
    <col min="2" max="2" width="14.875" customWidth="1"/>
    <col min="3" max="3" width="14.125" customWidth="1"/>
    <col min="6" max="6" width="10.25" bestFit="1" customWidth="1"/>
    <col min="11" max="11" width="6" customWidth="1"/>
  </cols>
  <sheetData>
    <row r="6" spans="1:11" ht="14.25" thickBot="1" x14ac:dyDescent="0.2">
      <c r="I6" s="23"/>
    </row>
    <row r="7" spans="1:11" ht="22.5" customHeight="1" thickBot="1" x14ac:dyDescent="0.2">
      <c r="A7" s="179" t="str">
        <f>年間集計シート!I5&amp;"年"&amp;年間集計シート!L5&amp;"月"</f>
        <v>2024年4月</v>
      </c>
      <c r="B7" s="180"/>
      <c r="C7" s="62"/>
      <c r="D7" s="176" t="s">
        <v>25</v>
      </c>
      <c r="E7" s="177"/>
      <c r="F7" s="178"/>
      <c r="G7" s="178"/>
      <c r="H7" s="178"/>
      <c r="I7" s="178"/>
      <c r="J7" s="178"/>
      <c r="K7" s="22"/>
    </row>
    <row r="8" spans="1:11" ht="14.25" thickBot="1" x14ac:dyDescent="0.2">
      <c r="A8" s="63" t="s">
        <v>0</v>
      </c>
      <c r="B8" s="64" t="s">
        <v>34</v>
      </c>
      <c r="C8" s="192" t="s">
        <v>1</v>
      </c>
      <c r="D8" s="193"/>
      <c r="E8" s="194"/>
      <c r="F8" s="195" t="s">
        <v>35</v>
      </c>
      <c r="G8" s="196"/>
      <c r="H8" s="192" t="s">
        <v>2</v>
      </c>
      <c r="I8" s="193"/>
      <c r="J8" s="194"/>
    </row>
    <row r="9" spans="1:11" ht="18" thickBot="1" x14ac:dyDescent="0.2">
      <c r="A9" s="65" t="s">
        <v>3</v>
      </c>
      <c r="B9" s="66">
        <v>0.438</v>
      </c>
      <c r="C9" s="67"/>
      <c r="D9" s="68" t="s">
        <v>19</v>
      </c>
      <c r="E9" s="69" t="s">
        <v>20</v>
      </c>
      <c r="F9" s="144">
        <f>B9*C9</f>
        <v>0</v>
      </c>
      <c r="G9" s="38" t="s">
        <v>4</v>
      </c>
      <c r="H9" s="154"/>
      <c r="I9" s="186"/>
      <c r="J9" s="70" t="s">
        <v>5</v>
      </c>
    </row>
    <row r="10" spans="1:11" ht="18" thickBot="1" x14ac:dyDescent="0.2">
      <c r="A10" s="65" t="s">
        <v>6</v>
      </c>
      <c r="B10" s="71">
        <v>2.2000000000000002</v>
      </c>
      <c r="C10" s="67"/>
      <c r="D10" s="72" t="s">
        <v>29</v>
      </c>
      <c r="E10" s="73" t="s">
        <v>30</v>
      </c>
      <c r="F10" s="144">
        <f t="shared" ref="F10:F15" si="0">B10*C10</f>
        <v>0</v>
      </c>
      <c r="G10" s="74" t="s">
        <v>4</v>
      </c>
      <c r="H10" s="154"/>
      <c r="I10" s="186"/>
      <c r="J10" s="75" t="s">
        <v>5</v>
      </c>
    </row>
    <row r="11" spans="1:11" ht="18" thickBot="1" x14ac:dyDescent="0.2">
      <c r="A11" s="65" t="s">
        <v>7</v>
      </c>
      <c r="B11" s="76">
        <v>6</v>
      </c>
      <c r="C11" s="67"/>
      <c r="D11" s="72" t="s">
        <v>29</v>
      </c>
      <c r="E11" s="73" t="s">
        <v>30</v>
      </c>
      <c r="F11" s="144">
        <f t="shared" si="0"/>
        <v>0</v>
      </c>
      <c r="G11" s="74" t="s">
        <v>4</v>
      </c>
      <c r="H11" s="154"/>
      <c r="I11" s="186"/>
      <c r="J11" s="75" t="s">
        <v>5</v>
      </c>
    </row>
    <row r="12" spans="1:11" ht="18" thickBot="1" x14ac:dyDescent="0.2">
      <c r="A12" s="65" t="s">
        <v>8</v>
      </c>
      <c r="B12" s="71">
        <v>0.36</v>
      </c>
      <c r="C12" s="67"/>
      <c r="D12" s="72" t="s">
        <v>31</v>
      </c>
      <c r="E12" s="73" t="s">
        <v>32</v>
      </c>
      <c r="F12" s="144">
        <f t="shared" si="0"/>
        <v>0</v>
      </c>
      <c r="G12" s="74" t="s">
        <v>36</v>
      </c>
      <c r="H12" s="154"/>
      <c r="I12" s="186"/>
      <c r="J12" s="75" t="s">
        <v>37</v>
      </c>
    </row>
    <row r="13" spans="1:11" ht="18" thickBot="1" x14ac:dyDescent="0.2">
      <c r="A13" s="65" t="s">
        <v>9</v>
      </c>
      <c r="B13" s="71">
        <v>2.2999999999999998</v>
      </c>
      <c r="C13" s="67"/>
      <c r="D13" s="72" t="s">
        <v>38</v>
      </c>
      <c r="E13" s="73" t="s">
        <v>39</v>
      </c>
      <c r="F13" s="144">
        <f t="shared" si="0"/>
        <v>0</v>
      </c>
      <c r="G13" s="74" t="s">
        <v>4</v>
      </c>
      <c r="H13" s="154"/>
      <c r="I13" s="186"/>
      <c r="J13" s="75" t="s">
        <v>5</v>
      </c>
    </row>
    <row r="14" spans="1:11" ht="18" thickBot="1" x14ac:dyDescent="0.2">
      <c r="A14" s="65" t="s">
        <v>10</v>
      </c>
      <c r="B14" s="77">
        <v>2.6</v>
      </c>
      <c r="C14" s="67"/>
      <c r="D14" s="72" t="s">
        <v>33</v>
      </c>
      <c r="E14" s="73" t="s">
        <v>30</v>
      </c>
      <c r="F14" s="144">
        <f t="shared" si="0"/>
        <v>0</v>
      </c>
      <c r="G14" s="74" t="s">
        <v>4</v>
      </c>
      <c r="H14" s="154"/>
      <c r="I14" s="186"/>
      <c r="J14" s="75" t="s">
        <v>5</v>
      </c>
    </row>
    <row r="15" spans="1:11" ht="18" thickBot="1" x14ac:dyDescent="0.2">
      <c r="A15" s="65" t="s">
        <v>11</v>
      </c>
      <c r="B15" s="77">
        <v>2.5</v>
      </c>
      <c r="C15" s="67"/>
      <c r="D15" s="78" t="s">
        <v>33</v>
      </c>
      <c r="E15" s="79" t="s">
        <v>30</v>
      </c>
      <c r="F15" s="144">
        <f t="shared" si="0"/>
        <v>0</v>
      </c>
      <c r="G15" s="80" t="s">
        <v>4</v>
      </c>
      <c r="H15" s="154"/>
      <c r="I15" s="186"/>
      <c r="J15" s="81" t="s">
        <v>5</v>
      </c>
    </row>
    <row r="16" spans="1:11" ht="17.25" x14ac:dyDescent="0.15">
      <c r="A16" s="187" t="s">
        <v>12</v>
      </c>
      <c r="B16" s="188"/>
      <c r="C16" s="188"/>
      <c r="D16" s="188"/>
      <c r="E16" s="189"/>
      <c r="F16" s="147">
        <f>SUM(F9:F15)</f>
        <v>0</v>
      </c>
      <c r="G16" s="83" t="s">
        <v>4</v>
      </c>
      <c r="H16" s="190">
        <f>SUM(H9:I15)</f>
        <v>0</v>
      </c>
      <c r="I16" s="191"/>
      <c r="J16" s="83" t="s">
        <v>5</v>
      </c>
    </row>
    <row r="17" spans="1:11" ht="17.25" x14ac:dyDescent="0.15">
      <c r="A17" s="12"/>
      <c r="B17" s="12"/>
      <c r="C17" s="12"/>
      <c r="D17" s="12"/>
      <c r="E17" s="12"/>
      <c r="F17" s="13"/>
      <c r="G17" s="12"/>
      <c r="H17" s="14"/>
      <c r="I17" s="14"/>
      <c r="J17" s="12"/>
    </row>
    <row r="18" spans="1:11" ht="14.25" thickBot="1" x14ac:dyDescent="0.2">
      <c r="A18" s="6"/>
      <c r="B18" s="1"/>
      <c r="C18" s="1"/>
      <c r="D18" s="2"/>
      <c r="E18" s="1"/>
      <c r="F18" s="1"/>
      <c r="G18" s="2"/>
      <c r="H18" s="1"/>
      <c r="I18" s="1"/>
      <c r="J18" s="2"/>
    </row>
    <row r="19" spans="1:11" ht="22.5" customHeight="1" thickBot="1" x14ac:dyDescent="0.2">
      <c r="A19" s="179" t="str">
        <f>IF(年間集計シート!L5=12,年間集計シート!I5+1,年間集計シート!I5)&amp;"年"&amp;IF(年間集計シート!L5=12,1,年間集計シート!L5+1)&amp;"月"</f>
        <v>2024年5月</v>
      </c>
      <c r="B19" s="180"/>
      <c r="C19" s="62"/>
      <c r="D19" s="176" t="s">
        <v>25</v>
      </c>
      <c r="E19" s="177"/>
      <c r="F19" s="184"/>
      <c r="G19" s="178"/>
      <c r="H19" s="178"/>
      <c r="I19" s="178"/>
      <c r="J19" s="185"/>
    </row>
    <row r="20" spans="1:11" ht="14.25" thickBot="1" x14ac:dyDescent="0.2">
      <c r="A20" s="84" t="s">
        <v>0</v>
      </c>
      <c r="B20" s="85" t="s">
        <v>34</v>
      </c>
      <c r="C20" s="181" t="s">
        <v>1</v>
      </c>
      <c r="D20" s="157"/>
      <c r="E20" s="159"/>
      <c r="F20" s="182" t="s">
        <v>35</v>
      </c>
      <c r="G20" s="159"/>
      <c r="H20" s="181" t="s">
        <v>2</v>
      </c>
      <c r="I20" s="183"/>
      <c r="J20" s="159"/>
    </row>
    <row r="21" spans="1:11" ht="18" thickBot="1" x14ac:dyDescent="0.2">
      <c r="A21" s="39" t="s">
        <v>3</v>
      </c>
      <c r="B21" s="66">
        <v>0.438</v>
      </c>
      <c r="C21" s="67"/>
      <c r="D21" s="43" t="s">
        <v>40</v>
      </c>
      <c r="E21" s="44" t="s">
        <v>41</v>
      </c>
      <c r="F21" s="144">
        <f>B21*C21</f>
        <v>0</v>
      </c>
      <c r="G21" s="46" t="s">
        <v>4</v>
      </c>
      <c r="H21" s="154"/>
      <c r="I21" s="155"/>
      <c r="J21" s="47" t="s">
        <v>5</v>
      </c>
    </row>
    <row r="22" spans="1:11" ht="18" thickBot="1" x14ac:dyDescent="0.2">
      <c r="A22" s="39" t="s">
        <v>42</v>
      </c>
      <c r="B22" s="86">
        <v>2.2000000000000002</v>
      </c>
      <c r="C22" s="67"/>
      <c r="D22" s="49" t="s">
        <v>29</v>
      </c>
      <c r="E22" s="50" t="s">
        <v>30</v>
      </c>
      <c r="F22" s="144">
        <f t="shared" ref="F22:F27" si="1">B22*C22</f>
        <v>0</v>
      </c>
      <c r="G22" s="51" t="s">
        <v>4</v>
      </c>
      <c r="H22" s="154"/>
      <c r="I22" s="155"/>
      <c r="J22" s="52" t="s">
        <v>5</v>
      </c>
    </row>
    <row r="23" spans="1:11" ht="18" thickBot="1" x14ac:dyDescent="0.2">
      <c r="A23" s="39" t="s">
        <v>7</v>
      </c>
      <c r="B23" s="87">
        <v>6</v>
      </c>
      <c r="C23" s="67"/>
      <c r="D23" s="49" t="s">
        <v>29</v>
      </c>
      <c r="E23" s="50" t="s">
        <v>30</v>
      </c>
      <c r="F23" s="144">
        <f t="shared" si="1"/>
        <v>0</v>
      </c>
      <c r="G23" s="51" t="s">
        <v>4</v>
      </c>
      <c r="H23" s="154"/>
      <c r="I23" s="155"/>
      <c r="J23" s="52" t="s">
        <v>5</v>
      </c>
    </row>
    <row r="24" spans="1:11" ht="18" thickBot="1" x14ac:dyDescent="0.2">
      <c r="A24" s="39" t="s">
        <v>8</v>
      </c>
      <c r="B24" s="86">
        <v>0.36</v>
      </c>
      <c r="C24" s="67"/>
      <c r="D24" s="49" t="s">
        <v>31</v>
      </c>
      <c r="E24" s="50" t="s">
        <v>32</v>
      </c>
      <c r="F24" s="144">
        <f t="shared" si="1"/>
        <v>0</v>
      </c>
      <c r="G24" s="51" t="s">
        <v>4</v>
      </c>
      <c r="H24" s="154"/>
      <c r="I24" s="155"/>
      <c r="J24" s="52" t="s">
        <v>5</v>
      </c>
    </row>
    <row r="25" spans="1:11" ht="18" thickBot="1" x14ac:dyDescent="0.2">
      <c r="A25" s="39" t="s">
        <v>9</v>
      </c>
      <c r="B25" s="86">
        <v>2.2999999999999998</v>
      </c>
      <c r="C25" s="67"/>
      <c r="D25" s="49" t="s">
        <v>33</v>
      </c>
      <c r="E25" s="50" t="s">
        <v>30</v>
      </c>
      <c r="F25" s="144">
        <f t="shared" si="1"/>
        <v>0</v>
      </c>
      <c r="G25" s="51" t="s">
        <v>4</v>
      </c>
      <c r="H25" s="154"/>
      <c r="I25" s="155"/>
      <c r="J25" s="52" t="s">
        <v>5</v>
      </c>
    </row>
    <row r="26" spans="1:11" ht="18" thickBot="1" x14ac:dyDescent="0.2">
      <c r="A26" s="39" t="s">
        <v>10</v>
      </c>
      <c r="B26" s="88">
        <v>2.6</v>
      </c>
      <c r="C26" s="67"/>
      <c r="D26" s="49" t="s">
        <v>33</v>
      </c>
      <c r="E26" s="50" t="s">
        <v>30</v>
      </c>
      <c r="F26" s="144">
        <f t="shared" si="1"/>
        <v>0</v>
      </c>
      <c r="G26" s="51" t="s">
        <v>4</v>
      </c>
      <c r="H26" s="154"/>
      <c r="I26" s="155"/>
      <c r="J26" s="52" t="s">
        <v>5</v>
      </c>
    </row>
    <row r="27" spans="1:11" ht="18" thickBot="1" x14ac:dyDescent="0.2">
      <c r="A27" s="39" t="s">
        <v>11</v>
      </c>
      <c r="B27" s="89">
        <v>2.5</v>
      </c>
      <c r="C27" s="67"/>
      <c r="D27" s="56" t="s">
        <v>33</v>
      </c>
      <c r="E27" s="57" t="s">
        <v>30</v>
      </c>
      <c r="F27" s="144">
        <f t="shared" si="1"/>
        <v>0</v>
      </c>
      <c r="G27" s="58" t="s">
        <v>4</v>
      </c>
      <c r="H27" s="154"/>
      <c r="I27" s="155"/>
      <c r="J27" s="59" t="s">
        <v>5</v>
      </c>
    </row>
    <row r="28" spans="1:11" ht="17.25" x14ac:dyDescent="0.15">
      <c r="A28" s="156" t="s">
        <v>12</v>
      </c>
      <c r="B28" s="157"/>
      <c r="C28" s="158"/>
      <c r="D28" s="157"/>
      <c r="E28" s="159"/>
      <c r="F28" s="147">
        <f>SUM(F21:F27)</f>
        <v>0</v>
      </c>
      <c r="G28" s="61" t="s">
        <v>4</v>
      </c>
      <c r="H28" s="174">
        <f>SUM(H21:I27)</f>
        <v>0</v>
      </c>
      <c r="I28" s="175"/>
      <c r="J28" s="61" t="s">
        <v>5</v>
      </c>
    </row>
    <row r="29" spans="1:11" ht="17.25" x14ac:dyDescent="0.15">
      <c r="A29" s="12"/>
      <c r="B29" s="12"/>
      <c r="C29" s="12"/>
      <c r="D29" s="12"/>
      <c r="E29" s="12"/>
      <c r="F29" s="13"/>
      <c r="G29" s="12"/>
      <c r="H29" s="14"/>
      <c r="I29" s="14"/>
      <c r="J29" s="12"/>
    </row>
    <row r="30" spans="1:11" ht="14.25" thickBo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</row>
    <row r="31" spans="1:11" ht="22.5" customHeight="1" thickBot="1" x14ac:dyDescent="0.2">
      <c r="A31" s="179" t="str">
        <f>IF(年間集計シート!L5&lt;11,年間集計シート!I5,年間集計シート!I5+1)&amp;"年"&amp;IF(年間集計シート!L5&lt;11,年間集計シート!L5+2,年間集計シート!L5-10)&amp;"月"</f>
        <v>2024年6月</v>
      </c>
      <c r="B31" s="180"/>
      <c r="C31" s="62"/>
      <c r="D31" s="176" t="s">
        <v>25</v>
      </c>
      <c r="E31" s="177"/>
      <c r="F31" s="178"/>
      <c r="G31" s="178"/>
      <c r="H31" s="178"/>
      <c r="I31" s="178"/>
      <c r="J31" s="178"/>
      <c r="K31" s="22"/>
    </row>
    <row r="32" spans="1:11" ht="14.25" thickBot="1" x14ac:dyDescent="0.2">
      <c r="A32" s="84" t="s">
        <v>0</v>
      </c>
      <c r="B32" s="85" t="s">
        <v>34</v>
      </c>
      <c r="C32" s="181" t="s">
        <v>1</v>
      </c>
      <c r="D32" s="157"/>
      <c r="E32" s="159"/>
      <c r="F32" s="182" t="s">
        <v>35</v>
      </c>
      <c r="G32" s="159"/>
      <c r="H32" s="181" t="s">
        <v>2</v>
      </c>
      <c r="I32" s="183"/>
      <c r="J32" s="159"/>
    </row>
    <row r="33" spans="1:10" ht="18" thickBot="1" x14ac:dyDescent="0.2">
      <c r="A33" s="39" t="s">
        <v>3</v>
      </c>
      <c r="B33" s="66">
        <v>0.438</v>
      </c>
      <c r="C33" s="67"/>
      <c r="D33" s="43" t="s">
        <v>40</v>
      </c>
      <c r="E33" s="44" t="s">
        <v>41</v>
      </c>
      <c r="F33" s="144">
        <f>B33*C33</f>
        <v>0</v>
      </c>
      <c r="G33" s="46" t="s">
        <v>4</v>
      </c>
      <c r="H33" s="154"/>
      <c r="I33" s="155"/>
      <c r="J33" s="47" t="s">
        <v>5</v>
      </c>
    </row>
    <row r="34" spans="1:10" ht="18" thickBot="1" x14ac:dyDescent="0.2">
      <c r="A34" s="39" t="s">
        <v>6</v>
      </c>
      <c r="B34" s="86">
        <v>2.2000000000000002</v>
      </c>
      <c r="C34" s="67"/>
      <c r="D34" s="49" t="s">
        <v>29</v>
      </c>
      <c r="E34" s="50" t="s">
        <v>30</v>
      </c>
      <c r="F34" s="144">
        <f t="shared" ref="F34:F39" si="2">B34*C34</f>
        <v>0</v>
      </c>
      <c r="G34" s="51" t="s">
        <v>4</v>
      </c>
      <c r="H34" s="154"/>
      <c r="I34" s="155"/>
      <c r="J34" s="52" t="s">
        <v>5</v>
      </c>
    </row>
    <row r="35" spans="1:10" ht="18" thickBot="1" x14ac:dyDescent="0.2">
      <c r="A35" s="39" t="s">
        <v>7</v>
      </c>
      <c r="B35" s="87">
        <v>6</v>
      </c>
      <c r="C35" s="67"/>
      <c r="D35" s="49" t="s">
        <v>29</v>
      </c>
      <c r="E35" s="50" t="s">
        <v>30</v>
      </c>
      <c r="F35" s="144">
        <f t="shared" si="2"/>
        <v>0</v>
      </c>
      <c r="G35" s="51" t="s">
        <v>4</v>
      </c>
      <c r="H35" s="154"/>
      <c r="I35" s="155"/>
      <c r="J35" s="52" t="s">
        <v>5</v>
      </c>
    </row>
    <row r="36" spans="1:10" ht="18" thickBot="1" x14ac:dyDescent="0.2">
      <c r="A36" s="39" t="s">
        <v>8</v>
      </c>
      <c r="B36" s="86">
        <v>0.36</v>
      </c>
      <c r="C36" s="67"/>
      <c r="D36" s="49" t="s">
        <v>31</v>
      </c>
      <c r="E36" s="50" t="s">
        <v>32</v>
      </c>
      <c r="F36" s="144">
        <f t="shared" si="2"/>
        <v>0</v>
      </c>
      <c r="G36" s="51" t="s">
        <v>4</v>
      </c>
      <c r="H36" s="154"/>
      <c r="I36" s="155"/>
      <c r="J36" s="52" t="s">
        <v>5</v>
      </c>
    </row>
    <row r="37" spans="1:10" ht="18" thickBot="1" x14ac:dyDescent="0.2">
      <c r="A37" s="39" t="s">
        <v>9</v>
      </c>
      <c r="B37" s="86">
        <v>2.2999999999999998</v>
      </c>
      <c r="C37" s="67"/>
      <c r="D37" s="49" t="s">
        <v>33</v>
      </c>
      <c r="E37" s="50" t="s">
        <v>30</v>
      </c>
      <c r="F37" s="144">
        <f t="shared" si="2"/>
        <v>0</v>
      </c>
      <c r="G37" s="51" t="s">
        <v>4</v>
      </c>
      <c r="H37" s="154"/>
      <c r="I37" s="155"/>
      <c r="J37" s="52" t="s">
        <v>5</v>
      </c>
    </row>
    <row r="38" spans="1:10" ht="18" thickBot="1" x14ac:dyDescent="0.2">
      <c r="A38" s="39" t="s">
        <v>10</v>
      </c>
      <c r="B38" s="88">
        <v>2.6</v>
      </c>
      <c r="C38" s="67"/>
      <c r="D38" s="49" t="s">
        <v>33</v>
      </c>
      <c r="E38" s="50" t="s">
        <v>30</v>
      </c>
      <c r="F38" s="144">
        <f t="shared" si="2"/>
        <v>0</v>
      </c>
      <c r="G38" s="51" t="s">
        <v>4</v>
      </c>
      <c r="H38" s="154"/>
      <c r="I38" s="155"/>
      <c r="J38" s="52" t="s">
        <v>5</v>
      </c>
    </row>
    <row r="39" spans="1:10" ht="18" thickBot="1" x14ac:dyDescent="0.2">
      <c r="A39" s="39" t="s">
        <v>11</v>
      </c>
      <c r="B39" s="89">
        <v>2.5</v>
      </c>
      <c r="C39" s="67"/>
      <c r="D39" s="56" t="s">
        <v>33</v>
      </c>
      <c r="E39" s="57" t="s">
        <v>30</v>
      </c>
      <c r="F39" s="148">
        <f t="shared" si="2"/>
        <v>0</v>
      </c>
      <c r="G39" s="58" t="s">
        <v>4</v>
      </c>
      <c r="H39" s="154"/>
      <c r="I39" s="155"/>
      <c r="J39" s="59" t="s">
        <v>5</v>
      </c>
    </row>
    <row r="40" spans="1:10" ht="17.25" x14ac:dyDescent="0.15">
      <c r="A40" s="156" t="s">
        <v>12</v>
      </c>
      <c r="B40" s="157"/>
      <c r="C40" s="158"/>
      <c r="D40" s="157"/>
      <c r="E40" s="159"/>
      <c r="F40" s="147">
        <f>SUM(F33:F39)</f>
        <v>0</v>
      </c>
      <c r="G40" s="61" t="s">
        <v>4</v>
      </c>
      <c r="H40" s="174">
        <f>SUM(H33:I39)</f>
        <v>0</v>
      </c>
      <c r="I40" s="175"/>
      <c r="J40" s="61" t="s">
        <v>5</v>
      </c>
    </row>
    <row r="41" spans="1:10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</row>
  </sheetData>
  <sheetProtection formatCells="0"/>
  <mergeCells count="45">
    <mergeCell ref="H10:I10"/>
    <mergeCell ref="F7:J7"/>
    <mergeCell ref="D7:E7"/>
    <mergeCell ref="A7:B7"/>
    <mergeCell ref="C8:E8"/>
    <mergeCell ref="F8:G8"/>
    <mergeCell ref="H8:J8"/>
    <mergeCell ref="H9:I9"/>
    <mergeCell ref="H22:I22"/>
    <mergeCell ref="D19:E19"/>
    <mergeCell ref="F19:J19"/>
    <mergeCell ref="H11:I11"/>
    <mergeCell ref="H12:I12"/>
    <mergeCell ref="H13:I13"/>
    <mergeCell ref="H14:I14"/>
    <mergeCell ref="H15:I15"/>
    <mergeCell ref="A16:E16"/>
    <mergeCell ref="H16:I16"/>
    <mergeCell ref="A19:B19"/>
    <mergeCell ref="C20:E20"/>
    <mergeCell ref="F20:G20"/>
    <mergeCell ref="H20:J20"/>
    <mergeCell ref="H21:I21"/>
    <mergeCell ref="H23:I23"/>
    <mergeCell ref="H24:I24"/>
    <mergeCell ref="H25:I25"/>
    <mergeCell ref="H26:I26"/>
    <mergeCell ref="A28:E28"/>
    <mergeCell ref="H28:I28"/>
    <mergeCell ref="H27:I27"/>
    <mergeCell ref="A40:E40"/>
    <mergeCell ref="H40:I40"/>
    <mergeCell ref="D31:E31"/>
    <mergeCell ref="F31:J31"/>
    <mergeCell ref="H33:I33"/>
    <mergeCell ref="A31:B31"/>
    <mergeCell ref="C32:E32"/>
    <mergeCell ref="F32:G32"/>
    <mergeCell ref="H32:J32"/>
    <mergeCell ref="H34:I34"/>
    <mergeCell ref="H35:I35"/>
    <mergeCell ref="H36:I36"/>
    <mergeCell ref="H37:I37"/>
    <mergeCell ref="H38:I38"/>
    <mergeCell ref="H39:I39"/>
  </mergeCells>
  <phoneticPr fontId="1"/>
  <pageMargins left="0.43" right="0.18" top="0.74803149606299213" bottom="0.74803149606299213" header="0.31496062992125984" footer="0.31496062992125984"/>
  <pageSetup paperSize="9" scale="92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6:K41"/>
  <sheetViews>
    <sheetView showGridLines="0" showZeros="0" topLeftCell="A25" workbookViewId="0">
      <selection activeCell="C33" sqref="C33"/>
    </sheetView>
  </sheetViews>
  <sheetFormatPr defaultRowHeight="13.5" x14ac:dyDescent="0.15"/>
  <cols>
    <col min="2" max="2" width="14.875" customWidth="1"/>
    <col min="3" max="3" width="14.125" customWidth="1"/>
    <col min="6" max="6" width="10.25" bestFit="1" customWidth="1"/>
  </cols>
  <sheetData>
    <row r="6" spans="1:10" ht="14.25" thickBot="1" x14ac:dyDescent="0.2"/>
    <row r="7" spans="1:10" ht="22.5" customHeight="1" thickBot="1" x14ac:dyDescent="0.2">
      <c r="A7" s="179" t="str">
        <f>IF(年間集計シート!L5&lt;10,年間集計シート!I5,年間集計シート!I5+1)&amp;"月"&amp;IF(年間集計シート!L5&lt;10,年間集計シート!L5+3,年間集計シート!L5-9)&amp;"月"</f>
        <v>2024月7月</v>
      </c>
      <c r="B7" s="180"/>
      <c r="C7" s="62"/>
      <c r="D7" s="176" t="s">
        <v>25</v>
      </c>
      <c r="E7" s="177"/>
      <c r="F7" s="184"/>
      <c r="G7" s="178"/>
      <c r="H7" s="178"/>
      <c r="I7" s="178"/>
      <c r="J7" s="185"/>
    </row>
    <row r="8" spans="1:10" ht="14.25" thickBot="1" x14ac:dyDescent="0.2">
      <c r="A8" s="63" t="s">
        <v>0</v>
      </c>
      <c r="B8" s="64" t="s">
        <v>34</v>
      </c>
      <c r="C8" s="192" t="s">
        <v>1</v>
      </c>
      <c r="D8" s="193"/>
      <c r="E8" s="194"/>
      <c r="F8" s="195" t="s">
        <v>35</v>
      </c>
      <c r="G8" s="196"/>
      <c r="H8" s="192" t="s">
        <v>2</v>
      </c>
      <c r="I8" s="193"/>
      <c r="J8" s="194"/>
    </row>
    <row r="9" spans="1:10" ht="18" thickBot="1" x14ac:dyDescent="0.2">
      <c r="A9" s="65" t="s">
        <v>3</v>
      </c>
      <c r="B9" s="66">
        <v>0.438</v>
      </c>
      <c r="C9" s="67"/>
      <c r="D9" s="68" t="s">
        <v>19</v>
      </c>
      <c r="E9" s="69" t="s">
        <v>20</v>
      </c>
      <c r="F9" s="144">
        <f>B9*C9</f>
        <v>0</v>
      </c>
      <c r="G9" s="38" t="s">
        <v>4</v>
      </c>
      <c r="H9" s="154"/>
      <c r="I9" s="186"/>
      <c r="J9" s="70" t="s">
        <v>5</v>
      </c>
    </row>
    <row r="10" spans="1:10" ht="18" thickBot="1" x14ac:dyDescent="0.2">
      <c r="A10" s="65" t="s">
        <v>6</v>
      </c>
      <c r="B10" s="86">
        <v>2.2000000000000002</v>
      </c>
      <c r="C10" s="67"/>
      <c r="D10" s="72" t="s">
        <v>29</v>
      </c>
      <c r="E10" s="73" t="s">
        <v>30</v>
      </c>
      <c r="F10" s="144">
        <f t="shared" ref="F10:F15" si="0">B10*C10</f>
        <v>0</v>
      </c>
      <c r="G10" s="74" t="s">
        <v>4</v>
      </c>
      <c r="H10" s="154"/>
      <c r="I10" s="186"/>
      <c r="J10" s="75" t="s">
        <v>5</v>
      </c>
    </row>
    <row r="11" spans="1:10" ht="18" thickBot="1" x14ac:dyDescent="0.2">
      <c r="A11" s="65" t="s">
        <v>7</v>
      </c>
      <c r="B11" s="87">
        <v>6</v>
      </c>
      <c r="C11" s="67"/>
      <c r="D11" s="72" t="s">
        <v>29</v>
      </c>
      <c r="E11" s="73" t="s">
        <v>30</v>
      </c>
      <c r="F11" s="144">
        <f t="shared" si="0"/>
        <v>0</v>
      </c>
      <c r="G11" s="74" t="s">
        <v>4</v>
      </c>
      <c r="H11" s="154"/>
      <c r="I11" s="186"/>
      <c r="J11" s="75" t="s">
        <v>5</v>
      </c>
    </row>
    <row r="12" spans="1:10" ht="18" thickBot="1" x14ac:dyDescent="0.2">
      <c r="A12" s="65" t="s">
        <v>8</v>
      </c>
      <c r="B12" s="86">
        <v>0.36</v>
      </c>
      <c r="C12" s="67"/>
      <c r="D12" s="72" t="s">
        <v>31</v>
      </c>
      <c r="E12" s="73" t="s">
        <v>32</v>
      </c>
      <c r="F12" s="144">
        <f t="shared" si="0"/>
        <v>0</v>
      </c>
      <c r="G12" s="74" t="s">
        <v>4</v>
      </c>
      <c r="H12" s="154"/>
      <c r="I12" s="186"/>
      <c r="J12" s="75" t="s">
        <v>43</v>
      </c>
    </row>
    <row r="13" spans="1:10" ht="18" thickBot="1" x14ac:dyDescent="0.2">
      <c r="A13" s="65" t="s">
        <v>9</v>
      </c>
      <c r="B13" s="86">
        <v>2.2999999999999998</v>
      </c>
      <c r="C13" s="67"/>
      <c r="D13" s="72" t="s">
        <v>33</v>
      </c>
      <c r="E13" s="73" t="s">
        <v>30</v>
      </c>
      <c r="F13" s="144">
        <f t="shared" si="0"/>
        <v>0</v>
      </c>
      <c r="G13" s="74" t="s">
        <v>4</v>
      </c>
      <c r="H13" s="154"/>
      <c r="I13" s="186"/>
      <c r="J13" s="75" t="s">
        <v>5</v>
      </c>
    </row>
    <row r="14" spans="1:10" ht="18" thickBot="1" x14ac:dyDescent="0.2">
      <c r="A14" s="65" t="s">
        <v>10</v>
      </c>
      <c r="B14" s="88">
        <v>2.6</v>
      </c>
      <c r="C14" s="67"/>
      <c r="D14" s="72" t="s">
        <v>33</v>
      </c>
      <c r="E14" s="73" t="s">
        <v>30</v>
      </c>
      <c r="F14" s="144">
        <f t="shared" si="0"/>
        <v>0</v>
      </c>
      <c r="G14" s="74" t="s">
        <v>4</v>
      </c>
      <c r="H14" s="154"/>
      <c r="I14" s="186"/>
      <c r="J14" s="75" t="s">
        <v>5</v>
      </c>
    </row>
    <row r="15" spans="1:10" ht="18" thickBot="1" x14ac:dyDescent="0.2">
      <c r="A15" s="65" t="s">
        <v>11</v>
      </c>
      <c r="B15" s="88">
        <v>2.5</v>
      </c>
      <c r="C15" s="67"/>
      <c r="D15" s="78" t="s">
        <v>33</v>
      </c>
      <c r="E15" s="79" t="s">
        <v>30</v>
      </c>
      <c r="F15" s="148">
        <f t="shared" si="0"/>
        <v>0</v>
      </c>
      <c r="G15" s="80" t="s">
        <v>4</v>
      </c>
      <c r="H15" s="154"/>
      <c r="I15" s="186"/>
      <c r="J15" s="81" t="s">
        <v>5</v>
      </c>
    </row>
    <row r="16" spans="1:10" ht="17.25" x14ac:dyDescent="0.15">
      <c r="A16" s="187" t="s">
        <v>12</v>
      </c>
      <c r="B16" s="188"/>
      <c r="C16" s="188"/>
      <c r="D16" s="188"/>
      <c r="E16" s="189"/>
      <c r="F16" s="149">
        <f>SUM(F9:F15)</f>
        <v>0</v>
      </c>
      <c r="G16" s="83" t="s">
        <v>4</v>
      </c>
      <c r="H16" s="190">
        <f>SUM(H9:I15)</f>
        <v>0</v>
      </c>
      <c r="I16" s="191"/>
      <c r="J16" s="83" t="s">
        <v>5</v>
      </c>
    </row>
    <row r="17" spans="1:11" ht="17.25" x14ac:dyDescent="0.15">
      <c r="A17" s="12"/>
      <c r="B17" s="12"/>
      <c r="C17" s="12"/>
      <c r="D17" s="12"/>
      <c r="E17" s="12"/>
      <c r="F17" s="13"/>
      <c r="G17" s="37"/>
      <c r="H17" s="14"/>
      <c r="I17" s="14"/>
      <c r="J17" s="37"/>
    </row>
    <row r="18" spans="1:11" ht="14.25" thickBot="1" x14ac:dyDescent="0.2">
      <c r="A18" s="6"/>
      <c r="B18" s="1"/>
      <c r="C18" s="1"/>
      <c r="D18" s="2"/>
      <c r="E18" s="1"/>
      <c r="F18" s="1"/>
      <c r="G18" s="2"/>
      <c r="H18" s="1"/>
      <c r="I18" s="1"/>
      <c r="J18" s="2"/>
    </row>
    <row r="19" spans="1:11" ht="22.5" customHeight="1" thickBot="1" x14ac:dyDescent="0.2">
      <c r="A19" s="179" t="str">
        <f>IF(年間集計シート!L5&lt;9,年間集計シート!I5,年間集計シート!I5+1)&amp;"年"&amp;IF(年間集計シート!L5&lt;9,年間集計シート!L5+4,年間集計シート!L5-8)&amp;"月"</f>
        <v>2024年8月</v>
      </c>
      <c r="B19" s="180"/>
      <c r="C19" s="62"/>
      <c r="D19" s="176" t="s">
        <v>25</v>
      </c>
      <c r="E19" s="177"/>
      <c r="F19" s="178"/>
      <c r="G19" s="178"/>
      <c r="H19" s="178"/>
      <c r="I19" s="178"/>
      <c r="J19" s="178"/>
      <c r="K19" s="22"/>
    </row>
    <row r="20" spans="1:11" ht="14.25" thickBot="1" x14ac:dyDescent="0.2">
      <c r="A20" s="84" t="s">
        <v>0</v>
      </c>
      <c r="B20" s="85" t="s">
        <v>34</v>
      </c>
      <c r="C20" s="181" t="s">
        <v>1</v>
      </c>
      <c r="D20" s="157"/>
      <c r="E20" s="159"/>
      <c r="F20" s="182" t="s">
        <v>35</v>
      </c>
      <c r="G20" s="159"/>
      <c r="H20" s="181" t="s">
        <v>2</v>
      </c>
      <c r="I20" s="183"/>
      <c r="J20" s="159"/>
    </row>
    <row r="21" spans="1:11" ht="18" thickBot="1" x14ac:dyDescent="0.2">
      <c r="A21" s="39" t="s">
        <v>3</v>
      </c>
      <c r="B21" s="66">
        <v>0.438</v>
      </c>
      <c r="C21" s="67"/>
      <c r="D21" s="43" t="s">
        <v>40</v>
      </c>
      <c r="E21" s="44" t="s">
        <v>41</v>
      </c>
      <c r="F21" s="144">
        <f>B21*C21</f>
        <v>0</v>
      </c>
      <c r="G21" s="46" t="s">
        <v>4</v>
      </c>
      <c r="H21" s="154"/>
      <c r="I21" s="155"/>
      <c r="J21" s="47" t="s">
        <v>5</v>
      </c>
    </row>
    <row r="22" spans="1:11" ht="18" thickBot="1" x14ac:dyDescent="0.2">
      <c r="A22" s="39" t="s">
        <v>6</v>
      </c>
      <c r="B22" s="48">
        <v>2.2000000000000002</v>
      </c>
      <c r="C22" s="67"/>
      <c r="D22" s="49" t="s">
        <v>29</v>
      </c>
      <c r="E22" s="50" t="s">
        <v>30</v>
      </c>
      <c r="F22" s="144">
        <f t="shared" ref="F22:F27" si="1">B22*C22</f>
        <v>0</v>
      </c>
      <c r="G22" s="51" t="s">
        <v>4</v>
      </c>
      <c r="H22" s="154"/>
      <c r="I22" s="155"/>
      <c r="J22" s="52" t="s">
        <v>5</v>
      </c>
    </row>
    <row r="23" spans="1:11" ht="18" thickBot="1" x14ac:dyDescent="0.2">
      <c r="A23" s="39" t="s">
        <v>7</v>
      </c>
      <c r="B23" s="53">
        <v>6</v>
      </c>
      <c r="C23" s="67"/>
      <c r="D23" s="49" t="s">
        <v>29</v>
      </c>
      <c r="E23" s="50" t="s">
        <v>30</v>
      </c>
      <c r="F23" s="144">
        <f t="shared" si="1"/>
        <v>0</v>
      </c>
      <c r="G23" s="51" t="s">
        <v>4</v>
      </c>
      <c r="H23" s="154"/>
      <c r="I23" s="155"/>
      <c r="J23" s="52" t="s">
        <v>5</v>
      </c>
    </row>
    <row r="24" spans="1:11" ht="18" thickBot="1" x14ac:dyDescent="0.2">
      <c r="A24" s="39" t="s">
        <v>8</v>
      </c>
      <c r="B24" s="48">
        <v>0.36</v>
      </c>
      <c r="C24" s="67"/>
      <c r="D24" s="49" t="s">
        <v>31</v>
      </c>
      <c r="E24" s="50" t="s">
        <v>32</v>
      </c>
      <c r="F24" s="144">
        <f t="shared" si="1"/>
        <v>0</v>
      </c>
      <c r="G24" s="51" t="s">
        <v>4</v>
      </c>
      <c r="H24" s="154"/>
      <c r="I24" s="155"/>
      <c r="J24" s="52" t="s">
        <v>5</v>
      </c>
    </row>
    <row r="25" spans="1:11" ht="18" thickBot="1" x14ac:dyDescent="0.2">
      <c r="A25" s="39" t="s">
        <v>9</v>
      </c>
      <c r="B25" s="48">
        <v>2.2999999999999998</v>
      </c>
      <c r="C25" s="67"/>
      <c r="D25" s="49" t="s">
        <v>33</v>
      </c>
      <c r="E25" s="50" t="s">
        <v>30</v>
      </c>
      <c r="F25" s="144">
        <f t="shared" si="1"/>
        <v>0</v>
      </c>
      <c r="G25" s="51" t="s">
        <v>4</v>
      </c>
      <c r="H25" s="154"/>
      <c r="I25" s="155"/>
      <c r="J25" s="52" t="s">
        <v>5</v>
      </c>
    </row>
    <row r="26" spans="1:11" ht="18" thickBot="1" x14ac:dyDescent="0.2">
      <c r="A26" s="39" t="s">
        <v>10</v>
      </c>
      <c r="B26" s="54">
        <v>2.6</v>
      </c>
      <c r="C26" s="67"/>
      <c r="D26" s="49" t="s">
        <v>33</v>
      </c>
      <c r="E26" s="50" t="s">
        <v>30</v>
      </c>
      <c r="F26" s="144">
        <f t="shared" si="1"/>
        <v>0</v>
      </c>
      <c r="G26" s="51" t="s">
        <v>4</v>
      </c>
      <c r="H26" s="154"/>
      <c r="I26" s="155"/>
      <c r="J26" s="52" t="s">
        <v>5</v>
      </c>
    </row>
    <row r="27" spans="1:11" ht="18" thickBot="1" x14ac:dyDescent="0.2">
      <c r="A27" s="39" t="s">
        <v>11</v>
      </c>
      <c r="B27" s="55">
        <v>2.5</v>
      </c>
      <c r="C27" s="67"/>
      <c r="D27" s="56" t="s">
        <v>33</v>
      </c>
      <c r="E27" s="57" t="s">
        <v>30</v>
      </c>
      <c r="F27" s="148">
        <f t="shared" si="1"/>
        <v>0</v>
      </c>
      <c r="G27" s="58" t="s">
        <v>4</v>
      </c>
      <c r="H27" s="154"/>
      <c r="I27" s="155"/>
      <c r="J27" s="59" t="s">
        <v>5</v>
      </c>
    </row>
    <row r="28" spans="1:11" ht="17.25" x14ac:dyDescent="0.15">
      <c r="A28" s="156" t="s">
        <v>12</v>
      </c>
      <c r="B28" s="157"/>
      <c r="C28" s="158"/>
      <c r="D28" s="157"/>
      <c r="E28" s="159"/>
      <c r="F28" s="147">
        <f>SUM(F21:F27)</f>
        <v>0</v>
      </c>
      <c r="G28" s="61" t="s">
        <v>4</v>
      </c>
      <c r="H28" s="198">
        <f>SUM(H21:H27)</f>
        <v>0</v>
      </c>
      <c r="I28" s="199"/>
      <c r="J28" s="61" t="s">
        <v>5</v>
      </c>
    </row>
    <row r="29" spans="1:11" ht="17.25" x14ac:dyDescent="0.15">
      <c r="A29" s="12"/>
      <c r="B29" s="12"/>
      <c r="C29" s="12"/>
      <c r="D29" s="12"/>
      <c r="E29" s="12"/>
      <c r="F29" s="13"/>
      <c r="G29" s="12"/>
      <c r="H29" s="14"/>
      <c r="I29" s="14"/>
      <c r="J29" s="12"/>
    </row>
    <row r="30" spans="1:11" ht="14.25" thickBo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</row>
    <row r="31" spans="1:11" ht="22.5" customHeight="1" thickBot="1" x14ac:dyDescent="0.2">
      <c r="A31" s="179" t="str">
        <f>IF(年間集計シート!L5&lt;8,年間集計シート!I5,年間集計シート!I5+1)&amp;"年"&amp;IF(年間集計シート!L5&lt;8,年間集計シート!L5+5,年間集計シート!L5-7)&amp;"月"</f>
        <v>2024年9月</v>
      </c>
      <c r="B31" s="180"/>
      <c r="C31" s="62"/>
      <c r="D31" s="176" t="s">
        <v>25</v>
      </c>
      <c r="E31" s="177"/>
      <c r="F31" s="178"/>
      <c r="G31" s="178"/>
      <c r="H31" s="178"/>
      <c r="I31" s="178"/>
      <c r="J31" s="178"/>
      <c r="K31" s="22"/>
    </row>
    <row r="32" spans="1:11" ht="14.25" thickBot="1" x14ac:dyDescent="0.2">
      <c r="A32" s="84" t="s">
        <v>0</v>
      </c>
      <c r="B32" s="85" t="s">
        <v>34</v>
      </c>
      <c r="C32" s="181" t="s">
        <v>1</v>
      </c>
      <c r="D32" s="157"/>
      <c r="E32" s="159"/>
      <c r="F32" s="182" t="s">
        <v>35</v>
      </c>
      <c r="G32" s="159"/>
      <c r="H32" s="181" t="s">
        <v>2</v>
      </c>
      <c r="I32" s="183"/>
      <c r="J32" s="159"/>
    </row>
    <row r="33" spans="1:10" ht="18" thickBot="1" x14ac:dyDescent="0.2">
      <c r="A33" s="39" t="s">
        <v>3</v>
      </c>
      <c r="B33" s="66">
        <v>0.438</v>
      </c>
      <c r="C33" s="67"/>
      <c r="D33" s="43" t="s">
        <v>40</v>
      </c>
      <c r="E33" s="44" t="s">
        <v>41</v>
      </c>
      <c r="F33" s="144">
        <f t="shared" ref="F33:F39" si="2">B33*C33</f>
        <v>0</v>
      </c>
      <c r="G33" s="46" t="s">
        <v>4</v>
      </c>
      <c r="H33" s="154"/>
      <c r="I33" s="155"/>
      <c r="J33" s="47" t="s">
        <v>5</v>
      </c>
    </row>
    <row r="34" spans="1:10" ht="18" thickBot="1" x14ac:dyDescent="0.2">
      <c r="A34" s="39" t="s">
        <v>6</v>
      </c>
      <c r="B34" s="48">
        <v>2.2000000000000002</v>
      </c>
      <c r="C34" s="67"/>
      <c r="D34" s="49" t="s">
        <v>29</v>
      </c>
      <c r="E34" s="50" t="s">
        <v>30</v>
      </c>
      <c r="F34" s="144">
        <f t="shared" si="2"/>
        <v>0</v>
      </c>
      <c r="G34" s="51" t="s">
        <v>4</v>
      </c>
      <c r="H34" s="154"/>
      <c r="I34" s="155"/>
      <c r="J34" s="52" t="s">
        <v>5</v>
      </c>
    </row>
    <row r="35" spans="1:10" ht="18" thickBot="1" x14ac:dyDescent="0.2">
      <c r="A35" s="39" t="s">
        <v>7</v>
      </c>
      <c r="B35" s="53">
        <v>6</v>
      </c>
      <c r="C35" s="67"/>
      <c r="D35" s="49" t="s">
        <v>29</v>
      </c>
      <c r="E35" s="50" t="s">
        <v>30</v>
      </c>
      <c r="F35" s="144">
        <f t="shared" si="2"/>
        <v>0</v>
      </c>
      <c r="G35" s="51" t="s">
        <v>4</v>
      </c>
      <c r="H35" s="154"/>
      <c r="I35" s="155"/>
      <c r="J35" s="52" t="s">
        <v>5</v>
      </c>
    </row>
    <row r="36" spans="1:10" ht="18" thickBot="1" x14ac:dyDescent="0.2">
      <c r="A36" s="39" t="s">
        <v>8</v>
      </c>
      <c r="B36" s="48">
        <v>0.36</v>
      </c>
      <c r="C36" s="67"/>
      <c r="D36" s="49" t="s">
        <v>31</v>
      </c>
      <c r="E36" s="50" t="s">
        <v>32</v>
      </c>
      <c r="F36" s="144">
        <f t="shared" si="2"/>
        <v>0</v>
      </c>
      <c r="G36" s="51" t="s">
        <v>4</v>
      </c>
      <c r="H36" s="154"/>
      <c r="I36" s="155"/>
      <c r="J36" s="52" t="s">
        <v>5</v>
      </c>
    </row>
    <row r="37" spans="1:10" ht="18" thickBot="1" x14ac:dyDescent="0.2">
      <c r="A37" s="39" t="s">
        <v>9</v>
      </c>
      <c r="B37" s="48">
        <v>2.2999999999999998</v>
      </c>
      <c r="C37" s="67"/>
      <c r="D37" s="49" t="s">
        <v>33</v>
      </c>
      <c r="E37" s="50" t="s">
        <v>30</v>
      </c>
      <c r="F37" s="144">
        <f t="shared" si="2"/>
        <v>0</v>
      </c>
      <c r="G37" s="51" t="s">
        <v>4</v>
      </c>
      <c r="H37" s="154"/>
      <c r="I37" s="155"/>
      <c r="J37" s="52" t="s">
        <v>5</v>
      </c>
    </row>
    <row r="38" spans="1:10" ht="18" thickBot="1" x14ac:dyDescent="0.2">
      <c r="A38" s="39" t="s">
        <v>10</v>
      </c>
      <c r="B38" s="54">
        <v>2.6</v>
      </c>
      <c r="C38" s="67"/>
      <c r="D38" s="49" t="s">
        <v>33</v>
      </c>
      <c r="E38" s="50" t="s">
        <v>30</v>
      </c>
      <c r="F38" s="144">
        <f t="shared" si="2"/>
        <v>0</v>
      </c>
      <c r="G38" s="51" t="s">
        <v>4</v>
      </c>
      <c r="H38" s="154"/>
      <c r="I38" s="155"/>
      <c r="J38" s="52" t="s">
        <v>5</v>
      </c>
    </row>
    <row r="39" spans="1:10" ht="18" thickBot="1" x14ac:dyDescent="0.2">
      <c r="A39" s="39" t="s">
        <v>11</v>
      </c>
      <c r="B39" s="55">
        <v>2.5</v>
      </c>
      <c r="C39" s="67"/>
      <c r="D39" s="56" t="s">
        <v>33</v>
      </c>
      <c r="E39" s="57" t="s">
        <v>30</v>
      </c>
      <c r="F39" s="148">
        <f t="shared" si="2"/>
        <v>0</v>
      </c>
      <c r="G39" s="58" t="s">
        <v>4</v>
      </c>
      <c r="H39" s="154"/>
      <c r="I39" s="155"/>
      <c r="J39" s="59" t="s">
        <v>5</v>
      </c>
    </row>
    <row r="40" spans="1:10" ht="17.25" x14ac:dyDescent="0.15">
      <c r="A40" s="156" t="s">
        <v>12</v>
      </c>
      <c r="B40" s="157"/>
      <c r="C40" s="158"/>
      <c r="D40" s="157"/>
      <c r="E40" s="159"/>
      <c r="F40" s="149">
        <f>SUM(F33:F39)</f>
        <v>0</v>
      </c>
      <c r="G40" s="61" t="s">
        <v>4</v>
      </c>
      <c r="H40" s="197">
        <f>SUM(H33:I39)</f>
        <v>0</v>
      </c>
      <c r="I40" s="161"/>
      <c r="J40" s="61" t="s">
        <v>5</v>
      </c>
    </row>
    <row r="41" spans="1:10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</row>
  </sheetData>
  <mergeCells count="45">
    <mergeCell ref="H10:I10"/>
    <mergeCell ref="D7:E7"/>
    <mergeCell ref="F7:J7"/>
    <mergeCell ref="A7:B7"/>
    <mergeCell ref="C8:E8"/>
    <mergeCell ref="F8:G8"/>
    <mergeCell ref="H8:J8"/>
    <mergeCell ref="H9:I9"/>
    <mergeCell ref="H22:I22"/>
    <mergeCell ref="D19:E19"/>
    <mergeCell ref="F19:J19"/>
    <mergeCell ref="H11:I11"/>
    <mergeCell ref="H12:I12"/>
    <mergeCell ref="H13:I13"/>
    <mergeCell ref="H14:I14"/>
    <mergeCell ref="H15:I15"/>
    <mergeCell ref="A16:E16"/>
    <mergeCell ref="H16:I16"/>
    <mergeCell ref="A19:B19"/>
    <mergeCell ref="C20:E20"/>
    <mergeCell ref="F20:G20"/>
    <mergeCell ref="H20:J20"/>
    <mergeCell ref="H21:I21"/>
    <mergeCell ref="H23:I23"/>
    <mergeCell ref="H24:I24"/>
    <mergeCell ref="H25:I25"/>
    <mergeCell ref="H26:I26"/>
    <mergeCell ref="A28:E28"/>
    <mergeCell ref="H28:I28"/>
    <mergeCell ref="H27:I27"/>
    <mergeCell ref="A40:E40"/>
    <mergeCell ref="H40:I40"/>
    <mergeCell ref="D31:E31"/>
    <mergeCell ref="F31:J31"/>
    <mergeCell ref="H33:I33"/>
    <mergeCell ref="A31:B31"/>
    <mergeCell ref="C32:E32"/>
    <mergeCell ref="F32:G32"/>
    <mergeCell ref="H32:J32"/>
    <mergeCell ref="H34:I34"/>
    <mergeCell ref="H35:I35"/>
    <mergeCell ref="H36:I36"/>
    <mergeCell ref="H37:I37"/>
    <mergeCell ref="H38:I38"/>
    <mergeCell ref="H39:I39"/>
  </mergeCells>
  <phoneticPr fontId="2"/>
  <pageMargins left="0.25" right="0.18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6:M41"/>
  <sheetViews>
    <sheetView showGridLines="0" showZeros="0" topLeftCell="A28" workbookViewId="0">
      <selection activeCell="B33" sqref="B33"/>
    </sheetView>
  </sheetViews>
  <sheetFormatPr defaultRowHeight="13.5" x14ac:dyDescent="0.15"/>
  <cols>
    <col min="2" max="2" width="14.875" customWidth="1"/>
    <col min="3" max="3" width="14.125" customWidth="1"/>
    <col min="6" max="6" width="10.25" bestFit="1" customWidth="1"/>
  </cols>
  <sheetData>
    <row r="6" spans="1:13" ht="14.25" thickBot="1" x14ac:dyDescent="0.2"/>
    <row r="7" spans="1:13" ht="22.5" customHeight="1" thickBot="1" x14ac:dyDescent="0.2">
      <c r="A7" s="179" t="str">
        <f>IF(年間集計シート!L5&lt;7,年間集計シート!I5,年間集計シート!I5+1)&amp;"年"&amp;IF(年間集計シート!L5&lt;7,年間集計シート!L5+6,年間集計シート!L5-6)&amp;"月"</f>
        <v>2024年10月</v>
      </c>
      <c r="B7" s="180"/>
      <c r="C7" s="62"/>
      <c r="D7" s="176" t="s">
        <v>25</v>
      </c>
      <c r="E7" s="177"/>
      <c r="F7" s="178"/>
      <c r="G7" s="178"/>
      <c r="H7" s="178"/>
      <c r="I7" s="178"/>
      <c r="J7" s="178"/>
      <c r="K7" s="22"/>
    </row>
    <row r="8" spans="1:13" ht="14.25" thickBot="1" x14ac:dyDescent="0.2">
      <c r="A8" s="63" t="s">
        <v>0</v>
      </c>
      <c r="B8" s="64" t="s">
        <v>34</v>
      </c>
      <c r="C8" s="192" t="s">
        <v>1</v>
      </c>
      <c r="D8" s="193"/>
      <c r="E8" s="194"/>
      <c r="F8" s="195" t="s">
        <v>35</v>
      </c>
      <c r="G8" s="196"/>
      <c r="H8" s="192" t="s">
        <v>2</v>
      </c>
      <c r="I8" s="193"/>
      <c r="J8" s="194"/>
    </row>
    <row r="9" spans="1:13" ht="18" thickBot="1" x14ac:dyDescent="0.2">
      <c r="A9" s="65" t="s">
        <v>28</v>
      </c>
      <c r="B9" s="66">
        <v>0.438</v>
      </c>
      <c r="C9" s="67"/>
      <c r="D9" s="68" t="s">
        <v>19</v>
      </c>
      <c r="E9" s="69" t="s">
        <v>20</v>
      </c>
      <c r="F9" s="144">
        <f>B9*C9</f>
        <v>0</v>
      </c>
      <c r="G9" s="38" t="s">
        <v>4</v>
      </c>
      <c r="H9" s="154"/>
      <c r="I9" s="186"/>
      <c r="J9" s="70" t="s">
        <v>5</v>
      </c>
    </row>
    <row r="10" spans="1:13" ht="18" thickBot="1" x14ac:dyDescent="0.2">
      <c r="A10" s="65" t="s">
        <v>6</v>
      </c>
      <c r="B10" s="86">
        <v>2.2000000000000002</v>
      </c>
      <c r="C10" s="67"/>
      <c r="D10" s="72" t="s">
        <v>29</v>
      </c>
      <c r="E10" s="73" t="s">
        <v>30</v>
      </c>
      <c r="F10" s="144">
        <f t="shared" ref="F10:F15" si="0">B10*C10</f>
        <v>0</v>
      </c>
      <c r="G10" s="74" t="s">
        <v>4</v>
      </c>
      <c r="H10" s="154"/>
      <c r="I10" s="186"/>
      <c r="J10" s="75" t="s">
        <v>5</v>
      </c>
    </row>
    <row r="11" spans="1:13" ht="18" thickBot="1" x14ac:dyDescent="0.2">
      <c r="A11" s="65" t="s">
        <v>7</v>
      </c>
      <c r="B11" s="87">
        <v>6</v>
      </c>
      <c r="C11" s="67"/>
      <c r="D11" s="72" t="s">
        <v>29</v>
      </c>
      <c r="E11" s="73" t="s">
        <v>30</v>
      </c>
      <c r="F11" s="144">
        <f t="shared" si="0"/>
        <v>0</v>
      </c>
      <c r="G11" s="74" t="s">
        <v>4</v>
      </c>
      <c r="H11" s="154"/>
      <c r="I11" s="186"/>
      <c r="J11" s="75" t="s">
        <v>5</v>
      </c>
    </row>
    <row r="12" spans="1:13" ht="18" thickBot="1" x14ac:dyDescent="0.2">
      <c r="A12" s="65" t="s">
        <v>8</v>
      </c>
      <c r="B12" s="86">
        <v>0.36</v>
      </c>
      <c r="C12" s="67"/>
      <c r="D12" s="72" t="s">
        <v>31</v>
      </c>
      <c r="E12" s="73" t="s">
        <v>32</v>
      </c>
      <c r="F12" s="144">
        <f t="shared" si="0"/>
        <v>0</v>
      </c>
      <c r="G12" s="74" t="s">
        <v>4</v>
      </c>
      <c r="H12" s="154"/>
      <c r="I12" s="186"/>
      <c r="J12" s="75" t="s">
        <v>5</v>
      </c>
    </row>
    <row r="13" spans="1:13" ht="18" thickBot="1" x14ac:dyDescent="0.2">
      <c r="A13" s="65" t="s">
        <v>9</v>
      </c>
      <c r="B13" s="86">
        <v>2.2999999999999998</v>
      </c>
      <c r="C13" s="67"/>
      <c r="D13" s="72" t="s">
        <v>33</v>
      </c>
      <c r="E13" s="73" t="s">
        <v>30</v>
      </c>
      <c r="F13" s="144">
        <f t="shared" si="0"/>
        <v>0</v>
      </c>
      <c r="G13" s="74" t="s">
        <v>4</v>
      </c>
      <c r="H13" s="154"/>
      <c r="I13" s="186"/>
      <c r="J13" s="75" t="s">
        <v>5</v>
      </c>
    </row>
    <row r="14" spans="1:13" ht="18" thickBot="1" x14ac:dyDescent="0.2">
      <c r="A14" s="65" t="s">
        <v>10</v>
      </c>
      <c r="B14" s="88">
        <v>2.6</v>
      </c>
      <c r="C14" s="67"/>
      <c r="D14" s="72" t="s">
        <v>33</v>
      </c>
      <c r="E14" s="73" t="s">
        <v>30</v>
      </c>
      <c r="F14" s="144">
        <f t="shared" si="0"/>
        <v>0</v>
      </c>
      <c r="G14" s="74" t="s">
        <v>4</v>
      </c>
      <c r="H14" s="154"/>
      <c r="I14" s="186"/>
      <c r="J14" s="75" t="s">
        <v>5</v>
      </c>
    </row>
    <row r="15" spans="1:13" ht="18" thickBot="1" x14ac:dyDescent="0.2">
      <c r="A15" s="65" t="s">
        <v>11</v>
      </c>
      <c r="B15" s="88">
        <v>2.5</v>
      </c>
      <c r="C15" s="67"/>
      <c r="D15" s="78" t="s">
        <v>33</v>
      </c>
      <c r="E15" s="79" t="s">
        <v>30</v>
      </c>
      <c r="F15" s="144">
        <f t="shared" si="0"/>
        <v>0</v>
      </c>
      <c r="G15" s="80" t="s">
        <v>4</v>
      </c>
      <c r="H15" s="154"/>
      <c r="I15" s="186"/>
      <c r="J15" s="81" t="s">
        <v>5</v>
      </c>
    </row>
    <row r="16" spans="1:13" ht="17.25" x14ac:dyDescent="0.15">
      <c r="A16" s="187" t="s">
        <v>12</v>
      </c>
      <c r="B16" s="188"/>
      <c r="C16" s="188"/>
      <c r="D16" s="188"/>
      <c r="E16" s="189"/>
      <c r="F16" s="147">
        <f>SUM(F9:F15)</f>
        <v>0</v>
      </c>
      <c r="G16" s="83" t="s">
        <v>4</v>
      </c>
      <c r="H16" s="190">
        <f>SUM(H9:I15)</f>
        <v>0</v>
      </c>
      <c r="I16" s="191"/>
      <c r="J16" s="83" t="s">
        <v>5</v>
      </c>
      <c r="M16" s="36"/>
    </row>
    <row r="17" spans="1:11" ht="17.25" x14ac:dyDescent="0.15">
      <c r="A17" s="90"/>
      <c r="B17" s="90"/>
      <c r="C17" s="90"/>
      <c r="D17" s="90"/>
      <c r="E17" s="90"/>
      <c r="F17" s="91"/>
      <c r="G17" s="90"/>
      <c r="H17" s="92"/>
      <c r="I17" s="92"/>
      <c r="J17" s="90"/>
    </row>
    <row r="18" spans="1:11" ht="14.25" thickBot="1" x14ac:dyDescent="0.2">
      <c r="A18" s="6"/>
      <c r="B18" s="1"/>
      <c r="C18" s="1"/>
      <c r="D18" s="2"/>
      <c r="E18" s="1"/>
      <c r="F18" s="1"/>
      <c r="G18" s="2"/>
      <c r="H18" s="1"/>
      <c r="I18" s="1"/>
      <c r="J18" s="2"/>
    </row>
    <row r="19" spans="1:11" ht="22.5" customHeight="1" thickBot="1" x14ac:dyDescent="0.2">
      <c r="A19" s="179" t="str">
        <f>IF(年間集計シート!L5&lt;6,年間集計シート!I5,年間集計シート!I5+1)&amp;"年"&amp;IF(年間集計シート!L5&lt;6,年間集計シート!L5+7,年間集計シート!L5-5)&amp;"月"</f>
        <v>2024年11月</v>
      </c>
      <c r="B19" s="180"/>
      <c r="C19" s="62"/>
      <c r="D19" s="176" t="s">
        <v>25</v>
      </c>
      <c r="E19" s="177"/>
      <c r="F19" s="178"/>
      <c r="G19" s="178"/>
      <c r="H19" s="178"/>
      <c r="I19" s="178"/>
      <c r="J19" s="178"/>
      <c r="K19" s="22"/>
    </row>
    <row r="20" spans="1:11" ht="14.25" thickBot="1" x14ac:dyDescent="0.2">
      <c r="A20" s="84" t="s">
        <v>0</v>
      </c>
      <c r="B20" s="85" t="s">
        <v>34</v>
      </c>
      <c r="C20" s="181" t="s">
        <v>1</v>
      </c>
      <c r="D20" s="157"/>
      <c r="E20" s="159"/>
      <c r="F20" s="182" t="s">
        <v>35</v>
      </c>
      <c r="G20" s="159"/>
      <c r="H20" s="181" t="s">
        <v>2</v>
      </c>
      <c r="I20" s="183"/>
      <c r="J20" s="159"/>
    </row>
    <row r="21" spans="1:11" ht="18" thickBot="1" x14ac:dyDescent="0.2">
      <c r="A21" s="39" t="s">
        <v>3</v>
      </c>
      <c r="B21" s="66">
        <v>0.438</v>
      </c>
      <c r="C21" s="67"/>
      <c r="D21" s="43" t="s">
        <v>40</v>
      </c>
      <c r="E21" s="44" t="s">
        <v>41</v>
      </c>
      <c r="F21" s="144">
        <f>B21*C21</f>
        <v>0</v>
      </c>
      <c r="G21" s="46" t="s">
        <v>4</v>
      </c>
      <c r="H21" s="154"/>
      <c r="I21" s="155"/>
      <c r="J21" s="47" t="s">
        <v>5</v>
      </c>
    </row>
    <row r="22" spans="1:11" ht="18" thickBot="1" x14ac:dyDescent="0.2">
      <c r="A22" s="39" t="s">
        <v>6</v>
      </c>
      <c r="B22" s="48">
        <v>2.2000000000000002</v>
      </c>
      <c r="C22" s="67"/>
      <c r="D22" s="49" t="s">
        <v>29</v>
      </c>
      <c r="E22" s="50" t="s">
        <v>30</v>
      </c>
      <c r="F22" s="144">
        <f t="shared" ref="F22:F27" si="1">B22*C22</f>
        <v>0</v>
      </c>
      <c r="G22" s="51" t="s">
        <v>4</v>
      </c>
      <c r="H22" s="154"/>
      <c r="I22" s="155"/>
      <c r="J22" s="52" t="s">
        <v>5</v>
      </c>
    </row>
    <row r="23" spans="1:11" ht="18" thickBot="1" x14ac:dyDescent="0.2">
      <c r="A23" s="39" t="s">
        <v>7</v>
      </c>
      <c r="B23" s="53">
        <v>6</v>
      </c>
      <c r="C23" s="67"/>
      <c r="D23" s="49" t="s">
        <v>29</v>
      </c>
      <c r="E23" s="50" t="s">
        <v>30</v>
      </c>
      <c r="F23" s="144">
        <f t="shared" si="1"/>
        <v>0</v>
      </c>
      <c r="G23" s="51" t="s">
        <v>4</v>
      </c>
      <c r="H23" s="154"/>
      <c r="I23" s="155"/>
      <c r="J23" s="52" t="s">
        <v>5</v>
      </c>
    </row>
    <row r="24" spans="1:11" ht="18" thickBot="1" x14ac:dyDescent="0.2">
      <c r="A24" s="39" t="s">
        <v>8</v>
      </c>
      <c r="B24" s="48">
        <v>0.36</v>
      </c>
      <c r="C24" s="67"/>
      <c r="D24" s="49" t="s">
        <v>31</v>
      </c>
      <c r="E24" s="50" t="s">
        <v>32</v>
      </c>
      <c r="F24" s="144">
        <f t="shared" si="1"/>
        <v>0</v>
      </c>
      <c r="G24" s="51" t="s">
        <v>4</v>
      </c>
      <c r="H24" s="154"/>
      <c r="I24" s="155"/>
      <c r="J24" s="52" t="s">
        <v>5</v>
      </c>
    </row>
    <row r="25" spans="1:11" ht="18" thickBot="1" x14ac:dyDescent="0.2">
      <c r="A25" s="39" t="s">
        <v>9</v>
      </c>
      <c r="B25" s="48">
        <v>2.2999999999999998</v>
      </c>
      <c r="C25" s="67"/>
      <c r="D25" s="49" t="s">
        <v>33</v>
      </c>
      <c r="E25" s="50" t="s">
        <v>30</v>
      </c>
      <c r="F25" s="144">
        <f t="shared" si="1"/>
        <v>0</v>
      </c>
      <c r="G25" s="51" t="s">
        <v>4</v>
      </c>
      <c r="H25" s="154"/>
      <c r="I25" s="155"/>
      <c r="J25" s="52" t="s">
        <v>5</v>
      </c>
    </row>
    <row r="26" spans="1:11" ht="18" thickBot="1" x14ac:dyDescent="0.2">
      <c r="A26" s="39" t="s">
        <v>10</v>
      </c>
      <c r="B26" s="54">
        <v>2.6</v>
      </c>
      <c r="C26" s="67"/>
      <c r="D26" s="49" t="s">
        <v>33</v>
      </c>
      <c r="E26" s="50" t="s">
        <v>30</v>
      </c>
      <c r="F26" s="144">
        <f t="shared" si="1"/>
        <v>0</v>
      </c>
      <c r="G26" s="51" t="s">
        <v>4</v>
      </c>
      <c r="H26" s="154"/>
      <c r="I26" s="155"/>
      <c r="J26" s="52" t="s">
        <v>5</v>
      </c>
    </row>
    <row r="27" spans="1:11" ht="18" thickBot="1" x14ac:dyDescent="0.2">
      <c r="A27" s="39" t="s">
        <v>11</v>
      </c>
      <c r="B27" s="55">
        <v>2.5</v>
      </c>
      <c r="C27" s="67"/>
      <c r="D27" s="56" t="s">
        <v>33</v>
      </c>
      <c r="E27" s="57" t="s">
        <v>30</v>
      </c>
      <c r="F27" s="144">
        <f t="shared" si="1"/>
        <v>0</v>
      </c>
      <c r="G27" s="58" t="s">
        <v>4</v>
      </c>
      <c r="H27" s="154"/>
      <c r="I27" s="155"/>
      <c r="J27" s="59" t="s">
        <v>5</v>
      </c>
    </row>
    <row r="28" spans="1:11" ht="17.25" x14ac:dyDescent="0.15">
      <c r="A28" s="156" t="s">
        <v>12</v>
      </c>
      <c r="B28" s="157"/>
      <c r="C28" s="158"/>
      <c r="D28" s="157"/>
      <c r="E28" s="159"/>
      <c r="F28" s="147">
        <f>SUM(F21:F27)</f>
        <v>0</v>
      </c>
      <c r="G28" s="61" t="s">
        <v>4</v>
      </c>
      <c r="H28" s="174">
        <f>SUM(H21:I27)</f>
        <v>0</v>
      </c>
      <c r="I28" s="175"/>
      <c r="J28" s="61" t="s">
        <v>5</v>
      </c>
    </row>
    <row r="29" spans="1:11" ht="17.25" x14ac:dyDescent="0.15">
      <c r="A29" s="12"/>
      <c r="B29" s="12"/>
      <c r="C29" s="12"/>
      <c r="D29" s="12"/>
      <c r="E29" s="12"/>
      <c r="F29" s="13"/>
      <c r="G29" s="12"/>
      <c r="H29" s="14"/>
      <c r="I29" s="14"/>
      <c r="J29" s="12"/>
    </row>
    <row r="30" spans="1:11" ht="14.25" thickBo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</row>
    <row r="31" spans="1:11" ht="22.5" customHeight="1" thickBot="1" x14ac:dyDescent="0.2">
      <c r="A31" s="179" t="str">
        <f>IF(年間集計シート!L5&lt;5,年間集計シート!I5,年間集計シート!I5+1)&amp;"年"&amp;IF(年間集計シート!L5&lt;5,年間集計シート!L5+8,年間集計シート!L5-4)&amp;"月"</f>
        <v>2024年12月</v>
      </c>
      <c r="B31" s="180"/>
      <c r="C31" s="62"/>
      <c r="D31" s="176" t="s">
        <v>25</v>
      </c>
      <c r="E31" s="177"/>
      <c r="F31" s="178"/>
      <c r="G31" s="178"/>
      <c r="H31" s="178"/>
      <c r="I31" s="178"/>
      <c r="J31" s="178"/>
      <c r="K31" s="22"/>
    </row>
    <row r="32" spans="1:11" ht="14.25" thickBot="1" x14ac:dyDescent="0.2">
      <c r="A32" s="84" t="s">
        <v>0</v>
      </c>
      <c r="B32" s="85" t="s">
        <v>34</v>
      </c>
      <c r="C32" s="181" t="s">
        <v>1</v>
      </c>
      <c r="D32" s="157"/>
      <c r="E32" s="159"/>
      <c r="F32" s="182" t="s">
        <v>35</v>
      </c>
      <c r="G32" s="159"/>
      <c r="H32" s="181" t="s">
        <v>2</v>
      </c>
      <c r="I32" s="183"/>
      <c r="J32" s="159"/>
    </row>
    <row r="33" spans="1:10" ht="18" thickBot="1" x14ac:dyDescent="0.2">
      <c r="A33" s="65" t="s">
        <v>3</v>
      </c>
      <c r="B33" s="66">
        <v>0.438</v>
      </c>
      <c r="C33" s="67"/>
      <c r="D33" s="43" t="s">
        <v>40</v>
      </c>
      <c r="E33" s="44" t="s">
        <v>41</v>
      </c>
      <c r="F33" s="144">
        <f>B33*C33</f>
        <v>0</v>
      </c>
      <c r="G33" s="46" t="s">
        <v>4</v>
      </c>
      <c r="H33" s="154"/>
      <c r="I33" s="155"/>
      <c r="J33" s="47" t="s">
        <v>5</v>
      </c>
    </row>
    <row r="34" spans="1:10" ht="18" thickBot="1" x14ac:dyDescent="0.2">
      <c r="A34" s="65" t="s">
        <v>6</v>
      </c>
      <c r="B34" s="86">
        <v>2.2000000000000002</v>
      </c>
      <c r="C34" s="67"/>
      <c r="D34" s="49" t="s">
        <v>29</v>
      </c>
      <c r="E34" s="50" t="s">
        <v>30</v>
      </c>
      <c r="F34" s="144">
        <f t="shared" ref="F34:F39" si="2">B34*C34</f>
        <v>0</v>
      </c>
      <c r="G34" s="51" t="s">
        <v>4</v>
      </c>
      <c r="H34" s="154"/>
      <c r="I34" s="155"/>
      <c r="J34" s="52" t="s">
        <v>5</v>
      </c>
    </row>
    <row r="35" spans="1:10" ht="18" thickBot="1" x14ac:dyDescent="0.2">
      <c r="A35" s="65" t="s">
        <v>7</v>
      </c>
      <c r="B35" s="87">
        <v>6</v>
      </c>
      <c r="C35" s="67"/>
      <c r="D35" s="49" t="s">
        <v>29</v>
      </c>
      <c r="E35" s="50" t="s">
        <v>30</v>
      </c>
      <c r="F35" s="144">
        <f t="shared" si="2"/>
        <v>0</v>
      </c>
      <c r="G35" s="51" t="s">
        <v>4</v>
      </c>
      <c r="H35" s="154"/>
      <c r="I35" s="155"/>
      <c r="J35" s="52" t="s">
        <v>5</v>
      </c>
    </row>
    <row r="36" spans="1:10" ht="18" thickBot="1" x14ac:dyDescent="0.2">
      <c r="A36" s="65" t="s">
        <v>8</v>
      </c>
      <c r="B36" s="86">
        <v>0.36</v>
      </c>
      <c r="C36" s="67"/>
      <c r="D36" s="49" t="s">
        <v>31</v>
      </c>
      <c r="E36" s="50" t="s">
        <v>32</v>
      </c>
      <c r="F36" s="144">
        <f t="shared" si="2"/>
        <v>0</v>
      </c>
      <c r="G36" s="51" t="s">
        <v>4</v>
      </c>
      <c r="H36" s="154"/>
      <c r="I36" s="155"/>
      <c r="J36" s="52" t="s">
        <v>5</v>
      </c>
    </row>
    <row r="37" spans="1:10" ht="18" thickBot="1" x14ac:dyDescent="0.2">
      <c r="A37" s="65" t="s">
        <v>9</v>
      </c>
      <c r="B37" s="86">
        <v>2.2999999999999998</v>
      </c>
      <c r="C37" s="67"/>
      <c r="D37" s="49" t="s">
        <v>33</v>
      </c>
      <c r="E37" s="50" t="s">
        <v>30</v>
      </c>
      <c r="F37" s="144">
        <f t="shared" si="2"/>
        <v>0</v>
      </c>
      <c r="G37" s="51" t="s">
        <v>4</v>
      </c>
      <c r="H37" s="154"/>
      <c r="I37" s="155"/>
      <c r="J37" s="52" t="s">
        <v>5</v>
      </c>
    </row>
    <row r="38" spans="1:10" ht="18" thickBot="1" x14ac:dyDescent="0.2">
      <c r="A38" s="65" t="s">
        <v>10</v>
      </c>
      <c r="B38" s="88">
        <v>2.6</v>
      </c>
      <c r="C38" s="67"/>
      <c r="D38" s="49" t="s">
        <v>33</v>
      </c>
      <c r="E38" s="50" t="s">
        <v>30</v>
      </c>
      <c r="F38" s="144">
        <f t="shared" si="2"/>
        <v>0</v>
      </c>
      <c r="G38" s="51" t="s">
        <v>4</v>
      </c>
      <c r="H38" s="154"/>
      <c r="I38" s="155"/>
      <c r="J38" s="52" t="s">
        <v>5</v>
      </c>
    </row>
    <row r="39" spans="1:10" ht="18" thickBot="1" x14ac:dyDescent="0.2">
      <c r="A39" s="65" t="s">
        <v>11</v>
      </c>
      <c r="B39" s="89">
        <v>2.5</v>
      </c>
      <c r="C39" s="67"/>
      <c r="D39" s="56" t="s">
        <v>33</v>
      </c>
      <c r="E39" s="57" t="s">
        <v>30</v>
      </c>
      <c r="F39" s="144">
        <f t="shared" si="2"/>
        <v>0</v>
      </c>
      <c r="G39" s="58" t="s">
        <v>4</v>
      </c>
      <c r="H39" s="154"/>
      <c r="I39" s="155"/>
      <c r="J39" s="59" t="s">
        <v>5</v>
      </c>
    </row>
    <row r="40" spans="1:10" ht="17.25" x14ac:dyDescent="0.15">
      <c r="A40" s="156" t="s">
        <v>12</v>
      </c>
      <c r="B40" s="157"/>
      <c r="C40" s="158"/>
      <c r="D40" s="157"/>
      <c r="E40" s="159"/>
      <c r="F40" s="147">
        <f>SUM(F33:F39)</f>
        <v>0</v>
      </c>
      <c r="G40" s="61" t="s">
        <v>4</v>
      </c>
      <c r="H40" s="174">
        <f>SUM(H33:I39)</f>
        <v>0</v>
      </c>
      <c r="I40" s="175"/>
      <c r="J40" s="61" t="s">
        <v>5</v>
      </c>
    </row>
    <row r="41" spans="1:10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</row>
  </sheetData>
  <mergeCells count="45">
    <mergeCell ref="H10:I10"/>
    <mergeCell ref="D7:E7"/>
    <mergeCell ref="F7:J7"/>
    <mergeCell ref="A7:B7"/>
    <mergeCell ref="C8:E8"/>
    <mergeCell ref="F8:G8"/>
    <mergeCell ref="H8:J8"/>
    <mergeCell ref="H9:I9"/>
    <mergeCell ref="H22:I22"/>
    <mergeCell ref="D19:E19"/>
    <mergeCell ref="F19:J19"/>
    <mergeCell ref="H11:I11"/>
    <mergeCell ref="H12:I12"/>
    <mergeCell ref="H13:I13"/>
    <mergeCell ref="H14:I14"/>
    <mergeCell ref="H15:I15"/>
    <mergeCell ref="A16:E16"/>
    <mergeCell ref="H16:I16"/>
    <mergeCell ref="A19:B19"/>
    <mergeCell ref="C20:E20"/>
    <mergeCell ref="F20:G20"/>
    <mergeCell ref="H20:J20"/>
    <mergeCell ref="H21:I21"/>
    <mergeCell ref="H23:I23"/>
    <mergeCell ref="H24:I24"/>
    <mergeCell ref="H25:I25"/>
    <mergeCell ref="H26:I26"/>
    <mergeCell ref="A28:E28"/>
    <mergeCell ref="H28:I28"/>
    <mergeCell ref="H27:I27"/>
    <mergeCell ref="A40:E40"/>
    <mergeCell ref="H40:I40"/>
    <mergeCell ref="D31:E31"/>
    <mergeCell ref="F31:J31"/>
    <mergeCell ref="H33:I33"/>
    <mergeCell ref="A31:B31"/>
    <mergeCell ref="C32:E32"/>
    <mergeCell ref="F32:G32"/>
    <mergeCell ref="H32:J32"/>
    <mergeCell ref="H34:I34"/>
    <mergeCell ref="H35:I35"/>
    <mergeCell ref="H36:I36"/>
    <mergeCell ref="H37:I37"/>
    <mergeCell ref="H38:I38"/>
    <mergeCell ref="H39:I39"/>
  </mergeCells>
  <phoneticPr fontId="2"/>
  <pageMargins left="0.25" right="0.18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6:K41"/>
  <sheetViews>
    <sheetView showGridLines="0" showZeros="0" workbookViewId="0">
      <selection activeCell="C7" sqref="C7"/>
    </sheetView>
  </sheetViews>
  <sheetFormatPr defaultRowHeight="13.5" x14ac:dyDescent="0.15"/>
  <cols>
    <col min="2" max="2" width="14.875" customWidth="1"/>
    <col min="3" max="3" width="14.125" customWidth="1"/>
    <col min="6" max="6" width="10.25" bestFit="1" customWidth="1"/>
  </cols>
  <sheetData>
    <row r="6" spans="1:11" ht="14.25" thickBot="1" x14ac:dyDescent="0.2"/>
    <row r="7" spans="1:11" ht="22.5" customHeight="1" thickBot="1" x14ac:dyDescent="0.2">
      <c r="A7" s="179" t="str">
        <f>IF(年間集計シート!L5&lt;4,年間集計シート!I5,年間集計シート!I5+1)&amp;"年"&amp;IF(年間集計シート!L5&lt;4,年間集計シート!L5+9,年間集計シート!L5-3)&amp;"月"</f>
        <v>2025年1月</v>
      </c>
      <c r="B7" s="180"/>
      <c r="C7" s="62"/>
      <c r="D7" s="176" t="s">
        <v>25</v>
      </c>
      <c r="E7" s="177"/>
      <c r="F7" s="178"/>
      <c r="G7" s="178"/>
      <c r="H7" s="178"/>
      <c r="I7" s="178"/>
      <c r="J7" s="178"/>
      <c r="K7" s="22"/>
    </row>
    <row r="8" spans="1:11" ht="14.25" thickBot="1" x14ac:dyDescent="0.2">
      <c r="A8" s="63" t="s">
        <v>0</v>
      </c>
      <c r="B8" s="64" t="s">
        <v>34</v>
      </c>
      <c r="C8" s="192" t="s">
        <v>1</v>
      </c>
      <c r="D8" s="193"/>
      <c r="E8" s="194"/>
      <c r="F8" s="195" t="s">
        <v>35</v>
      </c>
      <c r="G8" s="196"/>
      <c r="H8" s="192" t="s">
        <v>2</v>
      </c>
      <c r="I8" s="193"/>
      <c r="J8" s="194"/>
    </row>
    <row r="9" spans="1:11" ht="18" thickBot="1" x14ac:dyDescent="0.2">
      <c r="A9" s="65" t="s">
        <v>3</v>
      </c>
      <c r="B9" s="66">
        <v>0.438</v>
      </c>
      <c r="C9" s="67"/>
      <c r="D9" s="68" t="s">
        <v>19</v>
      </c>
      <c r="E9" s="69" t="s">
        <v>20</v>
      </c>
      <c r="F9" s="143">
        <f>B9*C9</f>
        <v>0</v>
      </c>
      <c r="G9" s="38" t="s">
        <v>4</v>
      </c>
      <c r="H9" s="154"/>
      <c r="I9" s="186"/>
      <c r="J9" s="70" t="s">
        <v>5</v>
      </c>
    </row>
    <row r="10" spans="1:11" ht="18" thickBot="1" x14ac:dyDescent="0.2">
      <c r="A10" s="65" t="s">
        <v>6</v>
      </c>
      <c r="B10" s="86">
        <v>2.2000000000000002</v>
      </c>
      <c r="C10" s="67"/>
      <c r="D10" s="72" t="s">
        <v>29</v>
      </c>
      <c r="E10" s="73" t="s">
        <v>30</v>
      </c>
      <c r="F10" s="143">
        <f t="shared" ref="F10:F15" si="0">B10*C10</f>
        <v>0</v>
      </c>
      <c r="G10" s="74" t="s">
        <v>4</v>
      </c>
      <c r="H10" s="154"/>
      <c r="I10" s="186"/>
      <c r="J10" s="75" t="s">
        <v>5</v>
      </c>
    </row>
    <row r="11" spans="1:11" ht="18" thickBot="1" x14ac:dyDescent="0.2">
      <c r="A11" s="65" t="s">
        <v>7</v>
      </c>
      <c r="B11" s="87">
        <v>6</v>
      </c>
      <c r="C11" s="67"/>
      <c r="D11" s="72" t="s">
        <v>29</v>
      </c>
      <c r="E11" s="73" t="s">
        <v>30</v>
      </c>
      <c r="F11" s="143">
        <f t="shared" si="0"/>
        <v>0</v>
      </c>
      <c r="G11" s="74" t="s">
        <v>4</v>
      </c>
      <c r="H11" s="154"/>
      <c r="I11" s="186"/>
      <c r="J11" s="75" t="s">
        <v>5</v>
      </c>
    </row>
    <row r="12" spans="1:11" ht="18" thickBot="1" x14ac:dyDescent="0.2">
      <c r="A12" s="65" t="s">
        <v>8</v>
      </c>
      <c r="B12" s="86">
        <v>0.36</v>
      </c>
      <c r="C12" s="67"/>
      <c r="D12" s="72" t="s">
        <v>31</v>
      </c>
      <c r="E12" s="73" t="s">
        <v>32</v>
      </c>
      <c r="F12" s="143">
        <f t="shared" si="0"/>
        <v>0</v>
      </c>
      <c r="G12" s="74" t="s">
        <v>4</v>
      </c>
      <c r="H12" s="154"/>
      <c r="I12" s="186"/>
      <c r="J12" s="75" t="s">
        <v>5</v>
      </c>
    </row>
    <row r="13" spans="1:11" ht="18" thickBot="1" x14ac:dyDescent="0.2">
      <c r="A13" s="65" t="s">
        <v>9</v>
      </c>
      <c r="B13" s="86">
        <v>2.2999999999999998</v>
      </c>
      <c r="C13" s="67"/>
      <c r="D13" s="72" t="s">
        <v>33</v>
      </c>
      <c r="E13" s="73" t="s">
        <v>30</v>
      </c>
      <c r="F13" s="143">
        <f t="shared" si="0"/>
        <v>0</v>
      </c>
      <c r="G13" s="74" t="s">
        <v>4</v>
      </c>
      <c r="H13" s="154"/>
      <c r="I13" s="186"/>
      <c r="J13" s="75" t="s">
        <v>5</v>
      </c>
    </row>
    <row r="14" spans="1:11" ht="18" thickBot="1" x14ac:dyDescent="0.2">
      <c r="A14" s="65" t="s">
        <v>10</v>
      </c>
      <c r="B14" s="88">
        <v>2.6</v>
      </c>
      <c r="C14" s="67"/>
      <c r="D14" s="72" t="s">
        <v>33</v>
      </c>
      <c r="E14" s="73" t="s">
        <v>30</v>
      </c>
      <c r="F14" s="143">
        <f t="shared" si="0"/>
        <v>0</v>
      </c>
      <c r="G14" s="74" t="s">
        <v>4</v>
      </c>
      <c r="H14" s="154"/>
      <c r="I14" s="186"/>
      <c r="J14" s="75" t="s">
        <v>5</v>
      </c>
    </row>
    <row r="15" spans="1:11" ht="18" thickBot="1" x14ac:dyDescent="0.2">
      <c r="A15" s="65" t="s">
        <v>11</v>
      </c>
      <c r="B15" s="88">
        <v>2.5</v>
      </c>
      <c r="C15" s="67"/>
      <c r="D15" s="78" t="s">
        <v>33</v>
      </c>
      <c r="E15" s="79" t="s">
        <v>30</v>
      </c>
      <c r="F15" s="144">
        <f t="shared" si="0"/>
        <v>0</v>
      </c>
      <c r="G15" s="80" t="s">
        <v>4</v>
      </c>
      <c r="H15" s="154"/>
      <c r="I15" s="186"/>
      <c r="J15" s="81" t="s">
        <v>5</v>
      </c>
    </row>
    <row r="16" spans="1:11" ht="17.25" x14ac:dyDescent="0.15">
      <c r="A16" s="187" t="s">
        <v>12</v>
      </c>
      <c r="B16" s="188"/>
      <c r="C16" s="188"/>
      <c r="D16" s="188"/>
      <c r="E16" s="189"/>
      <c r="F16" s="82">
        <f>SUM(F9:F15)</f>
        <v>0</v>
      </c>
      <c r="G16" s="83" t="s">
        <v>4</v>
      </c>
      <c r="H16" s="190">
        <f>SUM(H9:I15)</f>
        <v>0</v>
      </c>
      <c r="I16" s="191"/>
      <c r="J16" s="83" t="s">
        <v>5</v>
      </c>
    </row>
    <row r="17" spans="1:11" ht="17.25" x14ac:dyDescent="0.15">
      <c r="A17" s="12"/>
      <c r="B17" s="12"/>
      <c r="C17" s="12"/>
      <c r="D17" s="12"/>
      <c r="E17" s="12"/>
      <c r="F17" s="35"/>
      <c r="G17" s="12"/>
      <c r="H17" s="14"/>
      <c r="I17" s="14"/>
      <c r="J17" s="12"/>
    </row>
    <row r="18" spans="1:11" ht="14.25" thickBot="1" x14ac:dyDescent="0.2">
      <c r="A18" s="6"/>
      <c r="B18" s="1"/>
      <c r="C18" s="1"/>
      <c r="D18" s="2"/>
      <c r="E18" s="1"/>
      <c r="F18" s="1"/>
      <c r="G18" s="2"/>
      <c r="H18" s="1"/>
      <c r="I18" s="1"/>
      <c r="J18" s="2"/>
    </row>
    <row r="19" spans="1:11" ht="22.5" customHeight="1" thickBot="1" x14ac:dyDescent="0.2">
      <c r="A19" s="211" t="str">
        <f>IF(年間集計シート!L5&lt;3,年間集計シート!I5,年間集計シート!I5+1)&amp;"年"&amp;IF(年間集計シート!L5&lt;3,年間集計シート!L5+10,年間集計シート!L5-2)&amp;"月"</f>
        <v>2025年2月</v>
      </c>
      <c r="B19" s="212"/>
      <c r="C19" s="93"/>
      <c r="D19" s="208" t="s">
        <v>25</v>
      </c>
      <c r="E19" s="209"/>
      <c r="F19" s="210"/>
      <c r="G19" s="210"/>
      <c r="H19" s="210"/>
      <c r="I19" s="210"/>
      <c r="J19" s="210"/>
      <c r="K19" s="22"/>
    </row>
    <row r="20" spans="1:11" ht="14.25" thickBot="1" x14ac:dyDescent="0.2">
      <c r="A20" s="94" t="s">
        <v>0</v>
      </c>
      <c r="B20" s="95" t="s">
        <v>44</v>
      </c>
      <c r="C20" s="213" t="s">
        <v>1</v>
      </c>
      <c r="D20" s="203"/>
      <c r="E20" s="205"/>
      <c r="F20" s="214" t="s">
        <v>45</v>
      </c>
      <c r="G20" s="205"/>
      <c r="H20" s="213" t="s">
        <v>2</v>
      </c>
      <c r="I20" s="215"/>
      <c r="J20" s="205"/>
    </row>
    <row r="21" spans="1:11" ht="18" thickBot="1" x14ac:dyDescent="0.2">
      <c r="A21" s="96" t="s">
        <v>3</v>
      </c>
      <c r="B21" s="66">
        <v>0.438</v>
      </c>
      <c r="C21" s="97"/>
      <c r="D21" s="98" t="s">
        <v>40</v>
      </c>
      <c r="E21" s="99" t="s">
        <v>41</v>
      </c>
      <c r="F21" s="145">
        <f>B21*C21</f>
        <v>0</v>
      </c>
      <c r="G21" s="100" t="s">
        <v>4</v>
      </c>
      <c r="H21" s="200"/>
      <c r="I21" s="201"/>
      <c r="J21" s="101" t="s">
        <v>5</v>
      </c>
    </row>
    <row r="22" spans="1:11" ht="18" thickBot="1" x14ac:dyDescent="0.2">
      <c r="A22" s="96" t="s">
        <v>6</v>
      </c>
      <c r="B22" s="102">
        <v>2.2000000000000002</v>
      </c>
      <c r="C22" s="97"/>
      <c r="D22" s="103" t="s">
        <v>46</v>
      </c>
      <c r="E22" s="104" t="s">
        <v>30</v>
      </c>
      <c r="F22" s="145">
        <f t="shared" ref="F22:F27" si="1">B22*C22</f>
        <v>0</v>
      </c>
      <c r="G22" s="105" t="s">
        <v>4</v>
      </c>
      <c r="H22" s="200"/>
      <c r="I22" s="201"/>
      <c r="J22" s="106" t="s">
        <v>5</v>
      </c>
    </row>
    <row r="23" spans="1:11" ht="18" thickBot="1" x14ac:dyDescent="0.2">
      <c r="A23" s="96" t="s">
        <v>7</v>
      </c>
      <c r="B23" s="107">
        <v>6</v>
      </c>
      <c r="C23" s="97"/>
      <c r="D23" s="103" t="s">
        <v>46</v>
      </c>
      <c r="E23" s="104" t="s">
        <v>30</v>
      </c>
      <c r="F23" s="145">
        <f t="shared" si="1"/>
        <v>0</v>
      </c>
      <c r="G23" s="105" t="s">
        <v>4</v>
      </c>
      <c r="H23" s="200"/>
      <c r="I23" s="201"/>
      <c r="J23" s="106" t="s">
        <v>5</v>
      </c>
    </row>
    <row r="24" spans="1:11" ht="18" thickBot="1" x14ac:dyDescent="0.2">
      <c r="A24" s="96" t="s">
        <v>8</v>
      </c>
      <c r="B24" s="102">
        <v>0.36</v>
      </c>
      <c r="C24" s="97"/>
      <c r="D24" s="103" t="s">
        <v>47</v>
      </c>
      <c r="E24" s="104" t="s">
        <v>32</v>
      </c>
      <c r="F24" s="145">
        <f t="shared" si="1"/>
        <v>0</v>
      </c>
      <c r="G24" s="105" t="s">
        <v>4</v>
      </c>
      <c r="H24" s="200"/>
      <c r="I24" s="201"/>
      <c r="J24" s="106" t="s">
        <v>5</v>
      </c>
    </row>
    <row r="25" spans="1:11" ht="18" thickBot="1" x14ac:dyDescent="0.2">
      <c r="A25" s="96" t="s">
        <v>9</v>
      </c>
      <c r="B25" s="102">
        <v>2.2999999999999998</v>
      </c>
      <c r="C25" s="97"/>
      <c r="D25" s="103" t="s">
        <v>33</v>
      </c>
      <c r="E25" s="104" t="s">
        <v>30</v>
      </c>
      <c r="F25" s="145">
        <f t="shared" si="1"/>
        <v>0</v>
      </c>
      <c r="G25" s="105" t="s">
        <v>4</v>
      </c>
      <c r="H25" s="200"/>
      <c r="I25" s="201"/>
      <c r="J25" s="106" t="s">
        <v>5</v>
      </c>
    </row>
    <row r="26" spans="1:11" ht="18" thickBot="1" x14ac:dyDescent="0.2">
      <c r="A26" s="96" t="s">
        <v>10</v>
      </c>
      <c r="B26" s="108">
        <v>2.6</v>
      </c>
      <c r="C26" s="97"/>
      <c r="D26" s="103" t="s">
        <v>33</v>
      </c>
      <c r="E26" s="104" t="s">
        <v>30</v>
      </c>
      <c r="F26" s="145">
        <f t="shared" si="1"/>
        <v>0</v>
      </c>
      <c r="G26" s="105" t="s">
        <v>4</v>
      </c>
      <c r="H26" s="200"/>
      <c r="I26" s="201"/>
      <c r="J26" s="106" t="s">
        <v>5</v>
      </c>
    </row>
    <row r="27" spans="1:11" ht="18" thickBot="1" x14ac:dyDescent="0.2">
      <c r="A27" s="96" t="s">
        <v>11</v>
      </c>
      <c r="B27" s="109">
        <v>2.5</v>
      </c>
      <c r="C27" s="97"/>
      <c r="D27" s="110" t="s">
        <v>33</v>
      </c>
      <c r="E27" s="111" t="s">
        <v>30</v>
      </c>
      <c r="F27" s="145">
        <f t="shared" si="1"/>
        <v>0</v>
      </c>
      <c r="G27" s="112" t="s">
        <v>4</v>
      </c>
      <c r="H27" s="200"/>
      <c r="I27" s="201"/>
      <c r="J27" s="113" t="s">
        <v>5</v>
      </c>
    </row>
    <row r="28" spans="1:11" ht="17.25" x14ac:dyDescent="0.15">
      <c r="A28" s="202" t="s">
        <v>12</v>
      </c>
      <c r="B28" s="203"/>
      <c r="C28" s="204"/>
      <c r="D28" s="203"/>
      <c r="E28" s="205"/>
      <c r="F28" s="146">
        <f>SUM(F21:F27)</f>
        <v>0</v>
      </c>
      <c r="G28" s="114" t="s">
        <v>4</v>
      </c>
      <c r="H28" s="206">
        <f>SUM(H21:I27)</f>
        <v>0</v>
      </c>
      <c r="I28" s="207"/>
      <c r="J28" s="114" t="s">
        <v>5</v>
      </c>
    </row>
    <row r="29" spans="1:11" ht="17.25" x14ac:dyDescent="0.15">
      <c r="A29" s="12"/>
      <c r="B29" s="12"/>
      <c r="C29" s="12"/>
      <c r="D29" s="12"/>
      <c r="E29" s="12"/>
      <c r="F29" s="13"/>
      <c r="G29" s="12"/>
      <c r="H29" s="14"/>
      <c r="I29" s="14"/>
      <c r="J29" s="12"/>
    </row>
    <row r="30" spans="1:11" ht="14.25" thickBo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</row>
    <row r="31" spans="1:11" ht="22.5" customHeight="1" thickBot="1" x14ac:dyDescent="0.2">
      <c r="A31" s="179" t="str">
        <f>IF(年間集計シート!L5&lt;2,年間集計シート!I5,年間集計シート!I5+1)&amp;"年"&amp;IF(年間集計シート!L5&lt;2,年間集計シート!L5+9,年間集計シート!L5-1)&amp;"月"</f>
        <v>2025年3月</v>
      </c>
      <c r="B31" s="180"/>
      <c r="C31" s="62"/>
      <c r="D31" s="176" t="s">
        <v>25</v>
      </c>
      <c r="E31" s="177"/>
      <c r="F31" s="178"/>
      <c r="G31" s="178"/>
      <c r="H31" s="178"/>
      <c r="I31" s="178"/>
      <c r="J31" s="178"/>
      <c r="K31" s="22"/>
    </row>
    <row r="32" spans="1:11" ht="14.25" thickBot="1" x14ac:dyDescent="0.2">
      <c r="A32" s="84" t="s">
        <v>0</v>
      </c>
      <c r="B32" s="85" t="s">
        <v>34</v>
      </c>
      <c r="C32" s="181" t="s">
        <v>1</v>
      </c>
      <c r="D32" s="157"/>
      <c r="E32" s="159"/>
      <c r="F32" s="182" t="s">
        <v>35</v>
      </c>
      <c r="G32" s="159"/>
      <c r="H32" s="181" t="s">
        <v>2</v>
      </c>
      <c r="I32" s="183"/>
      <c r="J32" s="159"/>
    </row>
    <row r="33" spans="1:10" ht="18" thickBot="1" x14ac:dyDescent="0.2">
      <c r="A33" s="39" t="s">
        <v>3</v>
      </c>
      <c r="B33" s="66">
        <v>0.438</v>
      </c>
      <c r="C33" s="67"/>
      <c r="D33" s="43" t="s">
        <v>40</v>
      </c>
      <c r="E33" s="44" t="s">
        <v>41</v>
      </c>
      <c r="F33" s="144">
        <f>B33*C33</f>
        <v>0</v>
      </c>
      <c r="G33" s="46" t="s">
        <v>4</v>
      </c>
      <c r="H33" s="154"/>
      <c r="I33" s="155"/>
      <c r="J33" s="47" t="s">
        <v>5</v>
      </c>
    </row>
    <row r="34" spans="1:10" ht="18" thickBot="1" x14ac:dyDescent="0.2">
      <c r="A34" s="39" t="s">
        <v>6</v>
      </c>
      <c r="B34" s="48">
        <v>2.2000000000000002</v>
      </c>
      <c r="C34" s="67"/>
      <c r="D34" s="49" t="s">
        <v>29</v>
      </c>
      <c r="E34" s="50" t="s">
        <v>30</v>
      </c>
      <c r="F34" s="144">
        <f t="shared" ref="F34:F39" si="2">B34*C34</f>
        <v>0</v>
      </c>
      <c r="G34" s="51" t="s">
        <v>4</v>
      </c>
      <c r="H34" s="154"/>
      <c r="I34" s="155"/>
      <c r="J34" s="52" t="s">
        <v>5</v>
      </c>
    </row>
    <row r="35" spans="1:10" ht="18" thickBot="1" x14ac:dyDescent="0.2">
      <c r="A35" s="39" t="s">
        <v>7</v>
      </c>
      <c r="B35" s="53">
        <v>6</v>
      </c>
      <c r="C35" s="67"/>
      <c r="D35" s="49" t="s">
        <v>29</v>
      </c>
      <c r="E35" s="50" t="s">
        <v>30</v>
      </c>
      <c r="F35" s="144">
        <f t="shared" si="2"/>
        <v>0</v>
      </c>
      <c r="G35" s="51" t="s">
        <v>4</v>
      </c>
      <c r="H35" s="154"/>
      <c r="I35" s="155"/>
      <c r="J35" s="52" t="s">
        <v>5</v>
      </c>
    </row>
    <row r="36" spans="1:10" ht="18" thickBot="1" x14ac:dyDescent="0.2">
      <c r="A36" s="39" t="s">
        <v>8</v>
      </c>
      <c r="B36" s="48">
        <v>0.36</v>
      </c>
      <c r="C36" s="67"/>
      <c r="D36" s="49" t="s">
        <v>31</v>
      </c>
      <c r="E36" s="50" t="s">
        <v>32</v>
      </c>
      <c r="F36" s="144">
        <f t="shared" si="2"/>
        <v>0</v>
      </c>
      <c r="G36" s="51" t="s">
        <v>4</v>
      </c>
      <c r="H36" s="154"/>
      <c r="I36" s="155"/>
      <c r="J36" s="52" t="s">
        <v>5</v>
      </c>
    </row>
    <row r="37" spans="1:10" ht="18" thickBot="1" x14ac:dyDescent="0.2">
      <c r="A37" s="39" t="s">
        <v>9</v>
      </c>
      <c r="B37" s="48">
        <v>2.2999999999999998</v>
      </c>
      <c r="C37" s="67"/>
      <c r="D37" s="49" t="s">
        <v>33</v>
      </c>
      <c r="E37" s="50" t="s">
        <v>30</v>
      </c>
      <c r="F37" s="144">
        <f t="shared" si="2"/>
        <v>0</v>
      </c>
      <c r="G37" s="51" t="s">
        <v>4</v>
      </c>
      <c r="H37" s="154"/>
      <c r="I37" s="155"/>
      <c r="J37" s="52" t="s">
        <v>5</v>
      </c>
    </row>
    <row r="38" spans="1:10" ht="18" thickBot="1" x14ac:dyDescent="0.2">
      <c r="A38" s="39" t="s">
        <v>10</v>
      </c>
      <c r="B38" s="54">
        <v>2.6</v>
      </c>
      <c r="C38" s="67"/>
      <c r="D38" s="49" t="s">
        <v>33</v>
      </c>
      <c r="E38" s="50" t="s">
        <v>30</v>
      </c>
      <c r="F38" s="144">
        <f t="shared" si="2"/>
        <v>0</v>
      </c>
      <c r="G38" s="51" t="s">
        <v>4</v>
      </c>
      <c r="H38" s="154"/>
      <c r="I38" s="155"/>
      <c r="J38" s="52" t="s">
        <v>5</v>
      </c>
    </row>
    <row r="39" spans="1:10" ht="18" thickBot="1" x14ac:dyDescent="0.2">
      <c r="A39" s="39" t="s">
        <v>11</v>
      </c>
      <c r="B39" s="55">
        <v>2.5</v>
      </c>
      <c r="C39" s="67"/>
      <c r="D39" s="56" t="s">
        <v>33</v>
      </c>
      <c r="E39" s="57" t="s">
        <v>30</v>
      </c>
      <c r="F39" s="144">
        <f t="shared" si="2"/>
        <v>0</v>
      </c>
      <c r="G39" s="58" t="s">
        <v>4</v>
      </c>
      <c r="H39" s="154"/>
      <c r="I39" s="155"/>
      <c r="J39" s="59" t="s">
        <v>5</v>
      </c>
    </row>
    <row r="40" spans="1:10" ht="17.25" x14ac:dyDescent="0.15">
      <c r="A40" s="156" t="s">
        <v>12</v>
      </c>
      <c r="B40" s="157"/>
      <c r="C40" s="158"/>
      <c r="D40" s="157"/>
      <c r="E40" s="159"/>
      <c r="F40" s="147">
        <f>SUM(F33:F39)</f>
        <v>0</v>
      </c>
      <c r="G40" s="61" t="s">
        <v>4</v>
      </c>
      <c r="H40" s="174">
        <f>SUM(H33:I39)</f>
        <v>0</v>
      </c>
      <c r="I40" s="175"/>
      <c r="J40" s="61" t="s">
        <v>5</v>
      </c>
    </row>
    <row r="41" spans="1:10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</row>
  </sheetData>
  <mergeCells count="45">
    <mergeCell ref="H10:I10"/>
    <mergeCell ref="D7:E7"/>
    <mergeCell ref="F7:J7"/>
    <mergeCell ref="A7:B7"/>
    <mergeCell ref="C8:E8"/>
    <mergeCell ref="F8:G8"/>
    <mergeCell ref="H8:J8"/>
    <mergeCell ref="H9:I9"/>
    <mergeCell ref="H22:I22"/>
    <mergeCell ref="D19:E19"/>
    <mergeCell ref="F19:J19"/>
    <mergeCell ref="H11:I11"/>
    <mergeCell ref="H12:I12"/>
    <mergeCell ref="H13:I13"/>
    <mergeCell ref="H14:I14"/>
    <mergeCell ref="H15:I15"/>
    <mergeCell ref="A16:E16"/>
    <mergeCell ref="H16:I16"/>
    <mergeCell ref="A19:B19"/>
    <mergeCell ref="C20:E20"/>
    <mergeCell ref="F20:G20"/>
    <mergeCell ref="H20:J20"/>
    <mergeCell ref="H21:I21"/>
    <mergeCell ref="H23:I23"/>
    <mergeCell ref="H24:I24"/>
    <mergeCell ref="H25:I25"/>
    <mergeCell ref="H26:I26"/>
    <mergeCell ref="A28:E28"/>
    <mergeCell ref="H28:I28"/>
    <mergeCell ref="H27:I27"/>
    <mergeCell ref="A40:E40"/>
    <mergeCell ref="H40:I40"/>
    <mergeCell ref="D31:E31"/>
    <mergeCell ref="F31:J31"/>
    <mergeCell ref="H33:I33"/>
    <mergeCell ref="A31:B31"/>
    <mergeCell ref="C32:E32"/>
    <mergeCell ref="F32:G32"/>
    <mergeCell ref="H32:J32"/>
    <mergeCell ref="H34:I34"/>
    <mergeCell ref="H35:I35"/>
    <mergeCell ref="H36:I36"/>
    <mergeCell ref="H37:I37"/>
    <mergeCell ref="H38:I38"/>
    <mergeCell ref="H39:I39"/>
  </mergeCells>
  <phoneticPr fontId="2"/>
  <pageMargins left="0.25" right="0.18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4:O29"/>
  <sheetViews>
    <sheetView showGridLines="0" showZeros="0" topLeftCell="A13" workbookViewId="0">
      <selection activeCell="B22" sqref="B22"/>
    </sheetView>
  </sheetViews>
  <sheetFormatPr defaultRowHeight="13.5" x14ac:dyDescent="0.15"/>
  <cols>
    <col min="1" max="1" width="21.375" customWidth="1"/>
    <col min="2" max="2" width="10.25" bestFit="1" customWidth="1"/>
    <col min="3" max="13" width="9.125" bestFit="1" customWidth="1"/>
  </cols>
  <sheetData>
    <row r="4" spans="1:15" ht="29.25" customHeight="1" thickBot="1" x14ac:dyDescent="0.2">
      <c r="H4" s="26"/>
      <c r="I4" s="216"/>
      <c r="J4" s="216"/>
      <c r="K4" s="27"/>
      <c r="L4" s="29"/>
      <c r="M4" s="25"/>
    </row>
    <row r="5" spans="1:15" ht="29.25" customHeight="1" thickBot="1" x14ac:dyDescent="0.2">
      <c r="H5" s="31" t="s">
        <v>22</v>
      </c>
      <c r="I5" s="217">
        <v>2024</v>
      </c>
      <c r="J5" s="218"/>
      <c r="K5" s="32" t="s">
        <v>23</v>
      </c>
      <c r="L5" s="115">
        <v>4</v>
      </c>
      <c r="M5" s="33" t="s">
        <v>24</v>
      </c>
      <c r="N5" s="18"/>
    </row>
    <row r="6" spans="1:15" x14ac:dyDescent="0.15">
      <c r="L6" s="30"/>
      <c r="N6" s="18"/>
    </row>
    <row r="7" spans="1:15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8"/>
    </row>
    <row r="8" spans="1:15" ht="14.25" x14ac:dyDescent="0.15">
      <c r="A8" s="117" t="s">
        <v>13</v>
      </c>
      <c r="B8" s="118" t="str">
        <f>I5&amp;"年"</f>
        <v>2024年</v>
      </c>
      <c r="C8" s="118" t="str">
        <f>IF(I5=12,I5+1,I5)&amp;"年"</f>
        <v>2024年</v>
      </c>
      <c r="D8" s="118" t="str">
        <f>IF(L5&lt;11,I5,I5+1)&amp;"年"</f>
        <v>2024年</v>
      </c>
      <c r="E8" s="118" t="str">
        <f>IF(L5&lt;10,I5,I5+1)&amp;"年"</f>
        <v>2024年</v>
      </c>
      <c r="F8" s="118" t="str">
        <f>IF(L5&lt;9,I5,I5+1)&amp;"年"</f>
        <v>2024年</v>
      </c>
      <c r="G8" s="118" t="str">
        <f>IF(L5&lt;8,I5,I5+1)&amp;"年"</f>
        <v>2024年</v>
      </c>
      <c r="H8" s="118" t="str">
        <f>IF(L5&lt;7,I5,I5+1)&amp;"年"</f>
        <v>2024年</v>
      </c>
      <c r="I8" s="118" t="str">
        <f>IF(L5&lt;6,I5,I5+1)&amp;"年"</f>
        <v>2024年</v>
      </c>
      <c r="J8" s="118" t="str">
        <f>IF(L5&lt;5,I5,I5+1)&amp;"年"</f>
        <v>2024年</v>
      </c>
      <c r="K8" s="118" t="str">
        <f>IF(L5&lt;4,I5,I5+1)&amp;"年"</f>
        <v>2025年</v>
      </c>
      <c r="L8" s="118" t="str">
        <f>IF(L5&lt;3,I5,I5+1)&amp;"年"</f>
        <v>2025年</v>
      </c>
      <c r="M8" s="118" t="str">
        <f>IF(L5&lt;2,I5,I5+1)&amp;"年"</f>
        <v>2025年</v>
      </c>
    </row>
    <row r="9" spans="1:15" x14ac:dyDescent="0.15">
      <c r="A9" s="119" t="s">
        <v>0</v>
      </c>
      <c r="B9" s="120" t="str">
        <f>L5&amp;"月"</f>
        <v>4月</v>
      </c>
      <c r="C9" s="121" t="str">
        <f>IF(L5=12,1,L5+1)&amp;"月"</f>
        <v>5月</v>
      </c>
      <c r="D9" s="122" t="str">
        <f>IF(L5&lt;11,L5+2,L5-10)&amp;"月"</f>
        <v>6月</v>
      </c>
      <c r="E9" s="122" t="str">
        <f>IF(L5&lt;10,L5+3,L5-9)&amp;"月"</f>
        <v>7月</v>
      </c>
      <c r="F9" s="122" t="str">
        <f>IF(L5&lt;9,L5+4,L5-8)&amp;"月"</f>
        <v>8月</v>
      </c>
      <c r="G9" s="122" t="str">
        <f>IF(L5&lt;8,L5+5,L5-7)&amp;"月"</f>
        <v>9月</v>
      </c>
      <c r="H9" s="122" t="str">
        <f>IF(L5&lt;7,L5+6,L5-6)&amp;"月"</f>
        <v>10月</v>
      </c>
      <c r="I9" s="122" t="str">
        <f>IF(L5&lt;6,L5+7,L5-5)&amp;"月"</f>
        <v>11月</v>
      </c>
      <c r="J9" s="122" t="str">
        <f>IF(L5&lt;5,L5+8,L5-4)&amp;"月"</f>
        <v>12月</v>
      </c>
      <c r="K9" s="122" t="str">
        <f>IF(L5&lt;4,L5+9,L5-3)&amp;"月"</f>
        <v>1月</v>
      </c>
      <c r="L9" s="122" t="str">
        <f>IF(L5&lt;3,L5+10,L5-2)&amp;"月"</f>
        <v>2月</v>
      </c>
      <c r="M9" s="123" t="str">
        <f>IF(L5&lt;2,L5+11,L5-1)&amp;"月"</f>
        <v>3月</v>
      </c>
      <c r="N9" s="28"/>
    </row>
    <row r="10" spans="1:15" ht="17.25" x14ac:dyDescent="0.15">
      <c r="A10" s="124" t="s">
        <v>3</v>
      </c>
      <c r="B10" s="125">
        <f>'第1四半期 '!C9</f>
        <v>0</v>
      </c>
      <c r="C10" s="126">
        <f>'第1四半期 '!C21</f>
        <v>0</v>
      </c>
      <c r="D10" s="126">
        <f>'第1四半期 '!C33</f>
        <v>0</v>
      </c>
      <c r="E10" s="126">
        <f>'第2四半期  '!C9</f>
        <v>0</v>
      </c>
      <c r="F10" s="126">
        <f>'第2四半期  '!C21</f>
        <v>0</v>
      </c>
      <c r="G10" s="126">
        <f>'第2四半期  '!C33</f>
        <v>0</v>
      </c>
      <c r="H10" s="126">
        <f>'第3四半期 '!C9</f>
        <v>0</v>
      </c>
      <c r="I10" s="126">
        <f>'第3四半期 '!C21</f>
        <v>0</v>
      </c>
      <c r="J10" s="126">
        <f>'第3四半期 '!C33</f>
        <v>0</v>
      </c>
      <c r="K10" s="126">
        <f>'第4四半期 '!C9</f>
        <v>0</v>
      </c>
      <c r="L10" s="126">
        <f>'第4四半期 '!C21</f>
        <v>0</v>
      </c>
      <c r="M10" s="127">
        <f>'第4四半期 '!C33</f>
        <v>0</v>
      </c>
      <c r="N10" s="28"/>
    </row>
    <row r="11" spans="1:15" ht="17.25" x14ac:dyDescent="0.15">
      <c r="A11" s="124" t="s">
        <v>6</v>
      </c>
      <c r="B11" s="125">
        <f>'第1四半期 '!C10</f>
        <v>0</v>
      </c>
      <c r="C11" s="126">
        <f>'第1四半期 '!C22</f>
        <v>0</v>
      </c>
      <c r="D11" s="126">
        <f>'第1四半期 '!C34</f>
        <v>0</v>
      </c>
      <c r="E11" s="126">
        <f>'第2四半期  '!C10</f>
        <v>0</v>
      </c>
      <c r="F11" s="126">
        <f>'第2四半期  '!C22</f>
        <v>0</v>
      </c>
      <c r="G11" s="126">
        <f>'第2四半期  '!C34</f>
        <v>0</v>
      </c>
      <c r="H11" s="126">
        <f>'第3四半期 '!C10</f>
        <v>0</v>
      </c>
      <c r="I11" s="126">
        <f>'第3四半期 '!C22</f>
        <v>0</v>
      </c>
      <c r="J11" s="126">
        <f>'第3四半期 '!C34</f>
        <v>0</v>
      </c>
      <c r="K11" s="126">
        <f>'第4四半期 '!C10</f>
        <v>0</v>
      </c>
      <c r="L11" s="126">
        <f>'第4四半期 '!C22</f>
        <v>0</v>
      </c>
      <c r="M11" s="127">
        <f>'第4四半期 '!C34</f>
        <v>0</v>
      </c>
      <c r="O11" s="18"/>
    </row>
    <row r="12" spans="1:15" ht="17.25" x14ac:dyDescent="0.15">
      <c r="A12" s="124" t="s">
        <v>7</v>
      </c>
      <c r="B12" s="125">
        <f>'第1四半期 '!C11</f>
        <v>0</v>
      </c>
      <c r="C12" s="126">
        <f>'第1四半期 '!C23</f>
        <v>0</v>
      </c>
      <c r="D12" s="126">
        <f>'第1四半期 '!C35</f>
        <v>0</v>
      </c>
      <c r="E12" s="126">
        <f>'第2四半期  '!C11</f>
        <v>0</v>
      </c>
      <c r="F12" s="126">
        <f>'第2四半期  '!C23</f>
        <v>0</v>
      </c>
      <c r="G12" s="126">
        <f>'第2四半期  '!C35</f>
        <v>0</v>
      </c>
      <c r="H12" s="150">
        <f>'第3四半期 '!C11</f>
        <v>0</v>
      </c>
      <c r="I12" s="150">
        <f>'第3四半期 '!C23</f>
        <v>0</v>
      </c>
      <c r="J12" s="150">
        <f>'第3四半期 '!C35</f>
        <v>0</v>
      </c>
      <c r="K12" s="126">
        <f>'第4四半期 '!C11</f>
        <v>0</v>
      </c>
      <c r="L12" s="126">
        <f>'第4四半期 '!C23</f>
        <v>0</v>
      </c>
      <c r="M12" s="127">
        <f>'第4四半期 '!C35</f>
        <v>0</v>
      </c>
      <c r="N12" s="28"/>
    </row>
    <row r="13" spans="1:15" ht="17.25" x14ac:dyDescent="0.15">
      <c r="A13" s="124" t="s">
        <v>8</v>
      </c>
      <c r="B13" s="125">
        <f>'第1四半期 '!C12</f>
        <v>0</v>
      </c>
      <c r="C13" s="126">
        <f>'第1四半期 '!C24</f>
        <v>0</v>
      </c>
      <c r="D13" s="126">
        <f>'第1四半期 '!C36</f>
        <v>0</v>
      </c>
      <c r="E13" s="126">
        <f>'第2四半期  '!C12</f>
        <v>0</v>
      </c>
      <c r="F13" s="126">
        <f>'第2四半期  '!C24</f>
        <v>0</v>
      </c>
      <c r="G13" s="126">
        <f>'第2四半期  '!C36</f>
        <v>0</v>
      </c>
      <c r="H13" s="126">
        <f>'第3四半期 '!C12</f>
        <v>0</v>
      </c>
      <c r="I13" s="126">
        <f>'第3四半期 '!C24</f>
        <v>0</v>
      </c>
      <c r="J13" s="126">
        <f>'第3四半期 '!C36</f>
        <v>0</v>
      </c>
      <c r="K13" s="126">
        <f>'第4四半期 '!C12</f>
        <v>0</v>
      </c>
      <c r="L13" s="126">
        <f>'第4四半期 '!C24</f>
        <v>0</v>
      </c>
      <c r="M13" s="127">
        <f>'第4四半期 '!C36</f>
        <v>0</v>
      </c>
    </row>
    <row r="14" spans="1:15" ht="17.25" x14ac:dyDescent="0.15">
      <c r="A14" s="124" t="s">
        <v>9</v>
      </c>
      <c r="B14" s="125">
        <f>'第1四半期 '!C13</f>
        <v>0</v>
      </c>
      <c r="C14" s="126">
        <f>'第1四半期 '!C25</f>
        <v>0</v>
      </c>
      <c r="D14" s="126">
        <f>'第1四半期 '!C37</f>
        <v>0</v>
      </c>
      <c r="E14" s="126">
        <f>'第2四半期  '!C13</f>
        <v>0</v>
      </c>
      <c r="F14" s="126">
        <f>'第2四半期  '!C25</f>
        <v>0</v>
      </c>
      <c r="G14" s="126">
        <f>'第2四半期  '!C37</f>
        <v>0</v>
      </c>
      <c r="H14" s="126">
        <f>'第3四半期 '!C13</f>
        <v>0</v>
      </c>
      <c r="I14" s="126">
        <f>'第3四半期 '!C25</f>
        <v>0</v>
      </c>
      <c r="J14" s="126">
        <f>'第3四半期 '!C37</f>
        <v>0</v>
      </c>
      <c r="K14" s="126">
        <f>'第4四半期 '!C13</f>
        <v>0</v>
      </c>
      <c r="L14" s="126">
        <f>'第4四半期 '!C25</f>
        <v>0</v>
      </c>
      <c r="M14" s="127">
        <f>'第4四半期 '!C37</f>
        <v>0</v>
      </c>
    </row>
    <row r="15" spans="1:15" ht="17.25" x14ac:dyDescent="0.15">
      <c r="A15" s="124" t="s">
        <v>10</v>
      </c>
      <c r="B15" s="125">
        <f>'第1四半期 '!C14</f>
        <v>0</v>
      </c>
      <c r="C15" s="126">
        <f>'第1四半期 '!C26</f>
        <v>0</v>
      </c>
      <c r="D15" s="126">
        <f>'第1四半期 '!C38</f>
        <v>0</v>
      </c>
      <c r="E15" s="126">
        <f>'第2四半期  '!C14</f>
        <v>0</v>
      </c>
      <c r="F15" s="126">
        <f>'第2四半期  '!C26</f>
        <v>0</v>
      </c>
      <c r="G15" s="126">
        <f>'第2四半期  '!C38</f>
        <v>0</v>
      </c>
      <c r="H15" s="126">
        <f>'第3四半期 '!C14</f>
        <v>0</v>
      </c>
      <c r="I15" s="126">
        <f>'第3四半期 '!C26</f>
        <v>0</v>
      </c>
      <c r="J15" s="126">
        <f>'第3四半期 '!C38</f>
        <v>0</v>
      </c>
      <c r="K15" s="126">
        <f>'第4四半期 '!C14</f>
        <v>0</v>
      </c>
      <c r="L15" s="126">
        <f>'第4四半期 '!C26</f>
        <v>0</v>
      </c>
      <c r="M15" s="127">
        <f>'第4四半期 '!C38</f>
        <v>0</v>
      </c>
    </row>
    <row r="16" spans="1:15" ht="17.25" x14ac:dyDescent="0.15">
      <c r="A16" s="124" t="s">
        <v>11</v>
      </c>
      <c r="B16" s="125">
        <f>'第1四半期 '!C15</f>
        <v>0</v>
      </c>
      <c r="C16" s="126">
        <f>'第1四半期 '!C27</f>
        <v>0</v>
      </c>
      <c r="D16" s="126">
        <f>'第1四半期 '!C39</f>
        <v>0</v>
      </c>
      <c r="E16" s="126">
        <f>'第2四半期  '!C15</f>
        <v>0</v>
      </c>
      <c r="F16" s="126">
        <f>'第2四半期  '!C27</f>
        <v>0</v>
      </c>
      <c r="G16" s="126">
        <f>'第2四半期  '!C39</f>
        <v>0</v>
      </c>
      <c r="H16" s="126">
        <f>'第3四半期 '!C15</f>
        <v>0</v>
      </c>
      <c r="I16" s="126">
        <f>'第3四半期 '!C27</f>
        <v>0</v>
      </c>
      <c r="J16" s="126">
        <f>'第3四半期 '!C39</f>
        <v>0</v>
      </c>
      <c r="K16" s="126">
        <f>'第4四半期 '!C15</f>
        <v>0</v>
      </c>
      <c r="L16" s="126">
        <f>'第4四半期 '!C27</f>
        <v>0</v>
      </c>
      <c r="M16" s="127">
        <f>'第4四半期 '!C39</f>
        <v>0</v>
      </c>
    </row>
    <row r="17" spans="1:14" x14ac:dyDescent="0.15">
      <c r="A17" s="128" t="s">
        <v>27</v>
      </c>
      <c r="B17" s="129">
        <f>SUM(B10:B16)</f>
        <v>0</v>
      </c>
      <c r="C17" s="130">
        <f>SUM(C10:C16)</f>
        <v>0</v>
      </c>
      <c r="D17" s="131">
        <f t="shared" ref="D17:M17" si="0">SUM(D10:D16)</f>
        <v>0</v>
      </c>
      <c r="E17" s="131">
        <f t="shared" si="0"/>
        <v>0</v>
      </c>
      <c r="F17" s="131">
        <f t="shared" si="0"/>
        <v>0</v>
      </c>
      <c r="G17" s="131">
        <f t="shared" si="0"/>
        <v>0</v>
      </c>
      <c r="H17" s="131">
        <f t="shared" si="0"/>
        <v>0</v>
      </c>
      <c r="I17" s="131">
        <f t="shared" si="0"/>
        <v>0</v>
      </c>
      <c r="J17" s="131">
        <f t="shared" si="0"/>
        <v>0</v>
      </c>
      <c r="K17" s="131">
        <f t="shared" si="0"/>
        <v>0</v>
      </c>
      <c r="L17" s="131">
        <f t="shared" si="0"/>
        <v>0</v>
      </c>
      <c r="M17" s="132">
        <f t="shared" si="0"/>
        <v>0</v>
      </c>
      <c r="N17" s="28"/>
    </row>
    <row r="18" spans="1:14" s="3" customFormat="1" x14ac:dyDescent="0.15">
      <c r="A18" s="5"/>
      <c r="B18" s="5"/>
      <c r="C18" s="38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4" x14ac:dyDescent="0.15">
      <c r="A19" s="4"/>
      <c r="B19" s="4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</row>
    <row r="20" spans="1:14" ht="14.25" x14ac:dyDescent="0.15">
      <c r="A20" s="134" t="s">
        <v>14</v>
      </c>
      <c r="B20" s="118" t="str">
        <f>I5&amp;"年"</f>
        <v>2024年</v>
      </c>
      <c r="C20" s="118" t="str">
        <f>IF(I5=12,I5+1,I5)&amp;"年"</f>
        <v>2024年</v>
      </c>
      <c r="D20" s="118" t="str">
        <f>IF(L5&lt;11,I5,I5+1)&amp;"年"</f>
        <v>2024年</v>
      </c>
      <c r="E20" s="118" t="str">
        <f>IF(L5&lt;10,I5,I5+1)&amp;"年"</f>
        <v>2024年</v>
      </c>
      <c r="F20" s="118" t="str">
        <f>IF(L5&lt;9,I5,I5+1)&amp;"年"</f>
        <v>2024年</v>
      </c>
      <c r="G20" s="118" t="str">
        <f>IF(L5&lt;8,I5,I5+1)&amp;"年"</f>
        <v>2024年</v>
      </c>
      <c r="H20" s="118" t="str">
        <f>IF(L5&lt;7,I5,I5+1)&amp;"年"</f>
        <v>2024年</v>
      </c>
      <c r="I20" s="118" t="str">
        <f>IF(L5&lt;6,I5,I5+1)&amp;"年"</f>
        <v>2024年</v>
      </c>
      <c r="J20" s="118" t="str">
        <f>IF(L5&lt;6,I5,I5+1)&amp;"年"</f>
        <v>2024年</v>
      </c>
      <c r="K20" s="118" t="str">
        <f>IF(L5&lt;4,I5,I5+1)&amp;"年"</f>
        <v>2025年</v>
      </c>
      <c r="L20" s="118" t="str">
        <f>IF(L5&lt;3,I5,I5+1)&amp;"年"</f>
        <v>2025年</v>
      </c>
      <c r="M20" s="118" t="str">
        <f>IF(L5&lt;2,I5,I5+1)&amp;"年"</f>
        <v>2025年</v>
      </c>
    </row>
    <row r="21" spans="1:14" x14ac:dyDescent="0.15">
      <c r="A21" s="135" t="s">
        <v>0</v>
      </c>
      <c r="B21" s="120" t="str">
        <f>L5&amp;"月"</f>
        <v>4月</v>
      </c>
      <c r="C21" s="136" t="str">
        <f>IF(L5=12,1,L5+1)&amp;"月"</f>
        <v>5月</v>
      </c>
      <c r="D21" s="136" t="str">
        <f>IF(L5&lt;11,L5+2,L5-10)&amp;"月"</f>
        <v>6月</v>
      </c>
      <c r="E21" s="136" t="str">
        <f>IF(L5&lt;10,L5+3,L5-9)&amp;"月"</f>
        <v>7月</v>
      </c>
      <c r="F21" s="136" t="str">
        <f>IF(L5&lt;9,L5+4,L5-8)&amp;"月"</f>
        <v>8月</v>
      </c>
      <c r="G21" s="136" t="str">
        <f>IF(L5&lt;8,L5+5,L5-7)&amp;"月"</f>
        <v>9月</v>
      </c>
      <c r="H21" s="136" t="str">
        <f>IF(L5&lt;7,L5+6,L5-6)&amp;"月"</f>
        <v>10月</v>
      </c>
      <c r="I21" s="136" t="str">
        <f>IF(L5&lt;6,L5+7,L5-5)&amp;"月"</f>
        <v>11月</v>
      </c>
      <c r="J21" s="136" t="str">
        <f>IF(L5&lt;5,L5+8,L5-4)&amp;"月"</f>
        <v>12月</v>
      </c>
      <c r="K21" s="136" t="str">
        <f>IF(L5&lt;4,L5+9,L5-3)&amp;"月"</f>
        <v>1月</v>
      </c>
      <c r="L21" s="136" t="str">
        <f>IF(L5&lt;3,L5+10,L5-2)&amp;"月"</f>
        <v>2月</v>
      </c>
      <c r="M21" s="137" t="str">
        <f>IF(L5&lt;2,L5+11,L5-1)&amp;"月"</f>
        <v>3月</v>
      </c>
    </row>
    <row r="22" spans="1:14" ht="17.25" x14ac:dyDescent="0.15">
      <c r="A22" s="124" t="s">
        <v>3</v>
      </c>
      <c r="B22" s="125">
        <f>'第1四半期 '!F9</f>
        <v>0</v>
      </c>
      <c r="C22" s="126">
        <f>'第1四半期 '!F21</f>
        <v>0</v>
      </c>
      <c r="D22" s="126">
        <f>'第1四半期 '!F33</f>
        <v>0</v>
      </c>
      <c r="E22" s="126">
        <f>'第2四半期  '!F9</f>
        <v>0</v>
      </c>
      <c r="F22" s="126">
        <f>'第2四半期  '!F21</f>
        <v>0</v>
      </c>
      <c r="G22" s="126">
        <f>'第2四半期  '!F33</f>
        <v>0</v>
      </c>
      <c r="H22" s="126">
        <f>'第3四半期 '!F9</f>
        <v>0</v>
      </c>
      <c r="I22" s="126">
        <f>'第3四半期 '!F21</f>
        <v>0</v>
      </c>
      <c r="J22" s="126">
        <f>'第3四半期 '!F33</f>
        <v>0</v>
      </c>
      <c r="K22" s="126">
        <f>'第4四半期 '!F9</f>
        <v>0</v>
      </c>
      <c r="L22" s="126">
        <f>'第4四半期 '!F21</f>
        <v>0</v>
      </c>
      <c r="M22" s="138">
        <f>'第4四半期 '!F33</f>
        <v>0</v>
      </c>
    </row>
    <row r="23" spans="1:14" ht="17.25" x14ac:dyDescent="0.15">
      <c r="A23" s="124" t="s">
        <v>6</v>
      </c>
      <c r="B23" s="125">
        <f>'第1四半期 '!F10</f>
        <v>0</v>
      </c>
      <c r="C23" s="126">
        <f>'第1四半期 '!F22</f>
        <v>0</v>
      </c>
      <c r="D23" s="126">
        <f>'第1四半期 '!F34</f>
        <v>0</v>
      </c>
      <c r="E23" s="126">
        <f>'第2四半期  '!F10</f>
        <v>0</v>
      </c>
      <c r="F23" s="126">
        <f>'第2四半期  '!F22</f>
        <v>0</v>
      </c>
      <c r="G23" s="126">
        <f>'第2四半期  '!F34</f>
        <v>0</v>
      </c>
      <c r="H23" s="126">
        <f>'第3四半期 '!F10</f>
        <v>0</v>
      </c>
      <c r="I23" s="126">
        <f>'第3四半期 '!F22</f>
        <v>0</v>
      </c>
      <c r="J23" s="126">
        <f>'第3四半期 '!F34</f>
        <v>0</v>
      </c>
      <c r="K23" s="126">
        <f>'第4四半期 '!F10</f>
        <v>0</v>
      </c>
      <c r="L23" s="126">
        <f>'第4四半期 '!F22</f>
        <v>0</v>
      </c>
      <c r="M23" s="138">
        <f>'第4四半期 '!F34</f>
        <v>0</v>
      </c>
    </row>
    <row r="24" spans="1:14" ht="17.25" x14ac:dyDescent="0.15">
      <c r="A24" s="124" t="s">
        <v>7</v>
      </c>
      <c r="B24" s="125">
        <f>'第1四半期 '!F11</f>
        <v>0</v>
      </c>
      <c r="C24" s="126">
        <f>'第1四半期 '!F23</f>
        <v>0</v>
      </c>
      <c r="D24" s="126">
        <f>'第1四半期 '!F35</f>
        <v>0</v>
      </c>
      <c r="E24" s="126">
        <f>'第2四半期  '!F11</f>
        <v>0</v>
      </c>
      <c r="F24" s="126">
        <f>'第2四半期  '!F23</f>
        <v>0</v>
      </c>
      <c r="G24" s="126">
        <f>'第2四半期  '!F35</f>
        <v>0</v>
      </c>
      <c r="H24" s="126">
        <f>'第3四半期 '!F11</f>
        <v>0</v>
      </c>
      <c r="I24" s="126">
        <f>'第3四半期 '!F23</f>
        <v>0</v>
      </c>
      <c r="J24" s="126">
        <f>'第3四半期 '!F35</f>
        <v>0</v>
      </c>
      <c r="K24" s="126">
        <f>'第4四半期 '!F11</f>
        <v>0</v>
      </c>
      <c r="L24" s="126">
        <f>'第4四半期 '!F23</f>
        <v>0</v>
      </c>
      <c r="M24" s="138">
        <f>'第4四半期 '!F35</f>
        <v>0</v>
      </c>
    </row>
    <row r="25" spans="1:14" ht="17.25" x14ac:dyDescent="0.15">
      <c r="A25" s="124" t="s">
        <v>8</v>
      </c>
      <c r="B25" s="125">
        <f>'第1四半期 '!F12</f>
        <v>0</v>
      </c>
      <c r="C25" s="126">
        <f>'第1四半期 '!F24</f>
        <v>0</v>
      </c>
      <c r="D25" s="126">
        <f>'第1四半期 '!F36</f>
        <v>0</v>
      </c>
      <c r="E25" s="126">
        <f>'第2四半期  '!F12</f>
        <v>0</v>
      </c>
      <c r="F25" s="126">
        <f>'第2四半期  '!F24</f>
        <v>0</v>
      </c>
      <c r="G25" s="126">
        <f>'第2四半期  '!F36</f>
        <v>0</v>
      </c>
      <c r="H25" s="126">
        <f>'第3四半期 '!F12</f>
        <v>0</v>
      </c>
      <c r="I25" s="126">
        <f>'第3四半期 '!F24</f>
        <v>0</v>
      </c>
      <c r="J25" s="126">
        <f>'第3四半期 '!F36</f>
        <v>0</v>
      </c>
      <c r="K25" s="126">
        <f>'第4四半期 '!F12</f>
        <v>0</v>
      </c>
      <c r="L25" s="126">
        <f>'第4四半期 '!F24</f>
        <v>0</v>
      </c>
      <c r="M25" s="138">
        <f>'第4四半期 '!F36</f>
        <v>0</v>
      </c>
    </row>
    <row r="26" spans="1:14" ht="17.25" x14ac:dyDescent="0.15">
      <c r="A26" s="124" t="s">
        <v>9</v>
      </c>
      <c r="B26" s="125">
        <f>'第1四半期 '!F13</f>
        <v>0</v>
      </c>
      <c r="C26" s="126">
        <f>'第1四半期 '!F25</f>
        <v>0</v>
      </c>
      <c r="D26" s="126">
        <f>'第1四半期 '!F37</f>
        <v>0</v>
      </c>
      <c r="E26" s="126">
        <f>'第2四半期  '!F13</f>
        <v>0</v>
      </c>
      <c r="F26" s="126">
        <f>'第2四半期  '!F25</f>
        <v>0</v>
      </c>
      <c r="G26" s="126">
        <f>'第2四半期  '!F37</f>
        <v>0</v>
      </c>
      <c r="H26" s="126">
        <f>'第3四半期 '!F13</f>
        <v>0</v>
      </c>
      <c r="I26" s="126">
        <f>'第3四半期 '!F25</f>
        <v>0</v>
      </c>
      <c r="J26" s="126">
        <f>'第3四半期 '!F37</f>
        <v>0</v>
      </c>
      <c r="K26" s="126">
        <f>'第4四半期 '!F13</f>
        <v>0</v>
      </c>
      <c r="L26" s="126">
        <f>'第4四半期 '!F25</f>
        <v>0</v>
      </c>
      <c r="M26" s="138">
        <f>'第4四半期 '!F37</f>
        <v>0</v>
      </c>
    </row>
    <row r="27" spans="1:14" ht="17.25" x14ac:dyDescent="0.15">
      <c r="A27" s="124" t="s">
        <v>10</v>
      </c>
      <c r="B27" s="125">
        <f>'第1四半期 '!F14</f>
        <v>0</v>
      </c>
      <c r="C27" s="126">
        <f>'第1四半期 '!F26</f>
        <v>0</v>
      </c>
      <c r="D27" s="126">
        <f>'第1四半期 '!F38</f>
        <v>0</v>
      </c>
      <c r="E27" s="126">
        <f>'第2四半期  '!F14</f>
        <v>0</v>
      </c>
      <c r="F27" s="126">
        <f>'第2四半期  '!F26</f>
        <v>0</v>
      </c>
      <c r="G27" s="126">
        <f>'第2四半期  '!F38</f>
        <v>0</v>
      </c>
      <c r="H27" s="126">
        <f>'第3四半期 '!F14</f>
        <v>0</v>
      </c>
      <c r="I27" s="126">
        <f>'第3四半期 '!F26</f>
        <v>0</v>
      </c>
      <c r="J27" s="126">
        <f>'第3四半期 '!F38</f>
        <v>0</v>
      </c>
      <c r="K27" s="126">
        <f>'第4四半期 '!F14</f>
        <v>0</v>
      </c>
      <c r="L27" s="126">
        <f>'第4四半期 '!F26</f>
        <v>0</v>
      </c>
      <c r="M27" s="138">
        <f>'第4四半期 '!F38</f>
        <v>0</v>
      </c>
    </row>
    <row r="28" spans="1:14" ht="17.25" x14ac:dyDescent="0.15">
      <c r="A28" s="124" t="s">
        <v>11</v>
      </c>
      <c r="B28" s="125">
        <f>'第1四半期 '!F15</f>
        <v>0</v>
      </c>
      <c r="C28" s="126">
        <f>'第1四半期 '!F27</f>
        <v>0</v>
      </c>
      <c r="D28" s="126">
        <f>'第1四半期 '!F39</f>
        <v>0</v>
      </c>
      <c r="E28" s="126">
        <f>'第2四半期  '!F15</f>
        <v>0</v>
      </c>
      <c r="F28" s="126">
        <f>'第2四半期  '!F27</f>
        <v>0</v>
      </c>
      <c r="G28" s="126">
        <f>'第2四半期  '!F39</f>
        <v>0</v>
      </c>
      <c r="H28" s="126">
        <f>'第3四半期 '!F15</f>
        <v>0</v>
      </c>
      <c r="I28" s="126">
        <f>'第3四半期 '!F27</f>
        <v>0</v>
      </c>
      <c r="J28" s="126">
        <f>'第3四半期 '!F39</f>
        <v>0</v>
      </c>
      <c r="K28" s="126">
        <f>'第4四半期 '!F15</f>
        <v>0</v>
      </c>
      <c r="L28" s="126">
        <f>'第4四半期 '!F27</f>
        <v>0</v>
      </c>
      <c r="M28" s="138">
        <f>'第4四半期 '!F39</f>
        <v>0</v>
      </c>
    </row>
    <row r="29" spans="1:14" ht="17.25" x14ac:dyDescent="0.15">
      <c r="A29" s="139" t="s">
        <v>15</v>
      </c>
      <c r="B29" s="140">
        <f t="shared" ref="B29:M29" si="1">SUM(B22:B28)</f>
        <v>0</v>
      </c>
      <c r="C29" s="141">
        <f t="shared" si="1"/>
        <v>0</v>
      </c>
      <c r="D29" s="141">
        <f t="shared" si="1"/>
        <v>0</v>
      </c>
      <c r="E29" s="141">
        <f t="shared" si="1"/>
        <v>0</v>
      </c>
      <c r="F29" s="141">
        <f t="shared" si="1"/>
        <v>0</v>
      </c>
      <c r="G29" s="141">
        <f t="shared" si="1"/>
        <v>0</v>
      </c>
      <c r="H29" s="141">
        <f t="shared" si="1"/>
        <v>0</v>
      </c>
      <c r="I29" s="141">
        <f t="shared" si="1"/>
        <v>0</v>
      </c>
      <c r="J29" s="141">
        <f t="shared" si="1"/>
        <v>0</v>
      </c>
      <c r="K29" s="141">
        <f t="shared" si="1"/>
        <v>0</v>
      </c>
      <c r="L29" s="141">
        <f t="shared" si="1"/>
        <v>0</v>
      </c>
      <c r="M29" s="142">
        <f t="shared" si="1"/>
        <v>0</v>
      </c>
    </row>
  </sheetData>
  <sheetProtection formatCells="0"/>
  <mergeCells count="2">
    <mergeCell ref="I4:J4"/>
    <mergeCell ref="I5:J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7"/>
  <sheetViews>
    <sheetView showGridLines="0" workbookViewId="0">
      <selection activeCell="Q13" sqref="Q13"/>
    </sheetView>
  </sheetViews>
  <sheetFormatPr defaultRowHeight="13.5" x14ac:dyDescent="0.15"/>
  <cols>
    <col min="1" max="1" width="5.625" customWidth="1"/>
  </cols>
  <sheetData>
    <row r="7" spans="2:2" ht="14.25" x14ac:dyDescent="0.15">
      <c r="B7" s="34" t="s">
        <v>26</v>
      </c>
    </row>
  </sheetData>
  <sheetProtection formatCells="0" formatColumns="0" formatRows="0" insertColumns="0" insertRows="0" deleteColumns="0" deleteRows="0" sort="0"/>
  <phoneticPr fontId="2"/>
  <pageMargins left="0.7" right="0.25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使用方法</vt:lpstr>
      <vt:lpstr>第1四半期 </vt:lpstr>
      <vt:lpstr>第2四半期  </vt:lpstr>
      <vt:lpstr>第3四半期 </vt:lpstr>
      <vt:lpstr>第4四半期 </vt:lpstr>
      <vt:lpstr>年間集計シート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環境政策課　林</cp:lastModifiedBy>
  <cp:lastPrinted>2024-04-05T04:38:37Z</cp:lastPrinted>
  <dcterms:created xsi:type="dcterms:W3CDTF">2015-06-29T00:25:17Z</dcterms:created>
  <dcterms:modified xsi:type="dcterms:W3CDTF">2024-04-15T01:29:21Z</dcterms:modified>
</cp:coreProperties>
</file>